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5"/>
    <sheet state="visible" name="Union Council 22-23" sheetId="2" r:id="rId6"/>
    <sheet state="visible" name="Union Council 23-24 " sheetId="3" r:id="rId7"/>
  </sheets>
  <definedNames/>
  <calcPr/>
</workbook>
</file>

<file path=xl/sharedStrings.xml><?xml version="1.0" encoding="utf-8"?>
<sst xmlns="http://schemas.openxmlformats.org/spreadsheetml/2006/main" count="328" uniqueCount="124">
  <si>
    <t xml:space="preserve">Policy </t>
  </si>
  <si>
    <t>Page number</t>
  </si>
  <si>
    <t>Stand alone policy for review purposes</t>
  </si>
  <si>
    <t>Origin Date</t>
  </si>
  <si>
    <t>Passed?</t>
  </si>
  <si>
    <t>Most recent renewal</t>
  </si>
  <si>
    <t>Sabb Champion</t>
  </si>
  <si>
    <t>Part-time champion</t>
  </si>
  <si>
    <t>Notes</t>
  </si>
  <si>
    <t>PROGRESS</t>
  </si>
  <si>
    <t xml:space="preserve">More vegan food on campus </t>
  </si>
  <si>
    <t>N/a</t>
  </si>
  <si>
    <t>yes</t>
  </si>
  <si>
    <t xml:space="preserve">Molly Davis </t>
  </si>
  <si>
    <t xml:space="preserve">Flic Lindo </t>
  </si>
  <si>
    <t xml:space="preserve">Clearer messages about prayer time for Ramadan </t>
  </si>
  <si>
    <t xml:space="preserve">yes </t>
  </si>
  <si>
    <t>Inés Abello Romero</t>
  </si>
  <si>
    <t xml:space="preserve">Amina Hebouche </t>
  </si>
  <si>
    <t xml:space="preserve">Actioned </t>
  </si>
  <si>
    <t xml:space="preserve">Closed </t>
  </si>
  <si>
    <t xml:space="preserve">Having a peace flag and consistency in messaging around having political messages </t>
  </si>
  <si>
    <t xml:space="preserve">NUS Reform Bill </t>
  </si>
  <si>
    <t xml:space="preserve">n/a </t>
  </si>
  <si>
    <t xml:space="preserve">Alice Lundy </t>
  </si>
  <si>
    <t>Establishing a fund to help Trans and Non-Binary students to help with transitioning</t>
  </si>
  <si>
    <t xml:space="preserve">Octavia Collard </t>
  </si>
  <si>
    <t>Open</t>
  </si>
  <si>
    <t xml:space="preserve">Statement on Palestine </t>
  </si>
  <si>
    <t xml:space="preserve">Trans positive events </t>
  </si>
  <si>
    <t>Actioned</t>
  </si>
  <si>
    <t xml:space="preserve">Open </t>
  </si>
  <si>
    <t>Mental Wellbeing Officer to support the Disabled Students’ Officer</t>
  </si>
  <si>
    <t xml:space="preserve">Mental Wellbeing Officer </t>
  </si>
  <si>
    <t>Alice Lundy</t>
  </si>
  <si>
    <t xml:space="preserve">LGBT+ Officer name change to LGBTQIA+ Officer </t>
  </si>
  <si>
    <t xml:space="preserve">LGBTQIA+ Name </t>
  </si>
  <si>
    <t xml:space="preserve">Jess Watts </t>
  </si>
  <si>
    <t xml:space="preserve">Changing name of BAME Officer </t>
  </si>
  <si>
    <t xml:space="preserve">BAME Name </t>
  </si>
  <si>
    <t xml:space="preserve">Yes </t>
  </si>
  <si>
    <t>Adam Sherwood</t>
  </si>
  <si>
    <t>Campaign - GTRSB into Higher Education Pledge</t>
  </si>
  <si>
    <t xml:space="preserve">GTRSB Pledge </t>
  </si>
  <si>
    <t>Yes</t>
  </si>
  <si>
    <t xml:space="preserve">Flying to Roma Flag </t>
  </si>
  <si>
    <t xml:space="preserve">Roma Flag </t>
  </si>
  <si>
    <t xml:space="preserve">Bank Accounts for International Students </t>
  </si>
  <si>
    <t>Simran Thapa</t>
  </si>
  <si>
    <t>Support for campaign but more details required</t>
  </si>
  <si>
    <t>Childcare on Campus</t>
  </si>
  <si>
    <t>Tom Abbott</t>
  </si>
  <si>
    <t xml:space="preserve">Emily Hawkins </t>
  </si>
  <si>
    <r>
      <rPr>
        <rFont val="Helvetica Neue"/>
        <color rgb="FF000000"/>
        <sz val="13.0"/>
      </rPr>
      <t xml:space="preserve">Support Student Safety &amp; Inclusion - </t>
    </r>
    <r>
      <rPr>
        <rFont val="Helvetica Neue"/>
        <color rgb="FF000000"/>
        <sz val="13.0"/>
        <u/>
      </rPr>
      <t>Open Letter</t>
    </r>
  </si>
  <si>
    <t>Support Student Safety &amp; Inclusion - Open Letter</t>
  </si>
  <si>
    <t xml:space="preserve">Dan Bichener </t>
  </si>
  <si>
    <t xml:space="preserve">Tim Licence </t>
  </si>
  <si>
    <t>For - 14 (18 including SABBs) / Against - 0 / Abstain - 1</t>
  </si>
  <si>
    <t>UCU Strike Action - Support/Oppose/Neutral</t>
  </si>
  <si>
    <t>CCCU Information on Strike Action</t>
  </si>
  <si>
    <t>Dan Bichener</t>
  </si>
  <si>
    <t xml:space="preserve">Vote in favour of supporting UCU Strike 15/ 2 </t>
  </si>
  <si>
    <t xml:space="preserve">World Cup Statement </t>
  </si>
  <si>
    <t>Jaz Nikhwai</t>
  </si>
  <si>
    <t xml:space="preserve">World cup now passed </t>
  </si>
  <si>
    <t xml:space="preserve">closed </t>
  </si>
  <si>
    <t>Union council election timings</t>
  </si>
  <si>
    <t>TBC 15/01/20</t>
  </si>
  <si>
    <t>Reade Mullen</t>
  </si>
  <si>
    <t>DISCHARGED</t>
  </si>
  <si>
    <t>Support for students where english is their second language</t>
  </si>
  <si>
    <t>Phil Kloppenborg</t>
  </si>
  <si>
    <t xml:space="preserve">Becky Thomson </t>
  </si>
  <si>
    <t>Katey Pugh</t>
  </si>
  <si>
    <t>Full paper</t>
  </si>
  <si>
    <t>Jamie Harris</t>
  </si>
  <si>
    <t>COMPLETE</t>
  </si>
  <si>
    <t>n/a</t>
  </si>
  <si>
    <t>The members are to be decided by a Panel of Union Council. Panel met.</t>
  </si>
  <si>
    <t>Discharged</t>
  </si>
  <si>
    <t>EM to find out about costs related to non-guarantor students</t>
  </si>
  <si>
    <t>Chloe Woolaway</t>
  </si>
  <si>
    <t>Ben has input into Prevent, so the officers don't have to. Remains a statuatory duty for the University</t>
  </si>
  <si>
    <t>EM provided BT with some research</t>
  </si>
  <si>
    <t>EM has concerns around this! Jamie to amend and create new motion to lobby the uni to become hate crime centre</t>
  </si>
  <si>
    <t>Phllip Kloppenborg</t>
  </si>
  <si>
    <t>No</t>
  </si>
  <si>
    <t>CM to bring new policy back to the council</t>
  </si>
  <si>
    <t>?</t>
  </si>
  <si>
    <t>TB to bring new motion back to the council</t>
  </si>
  <si>
    <t>Mental Health Campaigns Committee to discuss new policy</t>
  </si>
  <si>
    <t>Discussion?</t>
  </si>
  <si>
    <t>06/12 and offline</t>
  </si>
  <si>
    <t>OVERTURNED</t>
  </si>
  <si>
    <t>Philip Kloppenborg/ Chloe Woolaway</t>
  </si>
  <si>
    <t>informed the University via SUUPF 11/12/17</t>
  </si>
  <si>
    <t>No - quorum not met</t>
  </si>
  <si>
    <t xml:space="preserve">Yes - with amendments </t>
  </si>
  <si>
    <t>Philip Kloppenborg</t>
  </si>
  <si>
    <t>No - amended</t>
  </si>
  <si>
    <t>Phillip Kloppenborg</t>
  </si>
  <si>
    <t>-</t>
  </si>
  <si>
    <t>See Policy</t>
  </si>
  <si>
    <t>Becky Thomson</t>
  </si>
  <si>
    <t>Yes - with edits</t>
  </si>
  <si>
    <t>Chloe Woolaway/ Becky Thomson</t>
  </si>
  <si>
    <t xml:space="preserve">Jamie Harris/ Philip Kloppenborg </t>
  </si>
  <si>
    <t xml:space="preserve">Page </t>
  </si>
  <si>
    <t xml:space="preserve">Status </t>
  </si>
  <si>
    <t>Alice Lundy (Disabled Students' officer)</t>
  </si>
  <si>
    <t>Jess Watts (Trans/Nonbinary Officer)</t>
  </si>
  <si>
    <t>Adam Sherwood (Bame Students' Officer)</t>
  </si>
  <si>
    <t xml:space="preserve">Requested of the University. They are in support in principle however they do not hold the data needed to satisfy the requirements of the pledge. </t>
  </si>
  <si>
    <t>Remain Open</t>
  </si>
  <si>
    <t>Jaz Nikhwai ( LGBT+ Officer</t>
  </si>
  <si>
    <t>Updated statement suggested following information that has come out since.</t>
  </si>
  <si>
    <t>Absorbed into the International Student Campaign.</t>
  </si>
  <si>
    <t xml:space="preserve">Investigated, unfortunatley this is not possoble at the moment. </t>
  </si>
  <si>
    <r>
      <rPr>
        <rFont val="Helvetica Neue"/>
        <color rgb="FF000000"/>
        <sz val="11.0"/>
      </rPr>
      <t xml:space="preserve">Support Student Safety &amp; Inclusion - </t>
    </r>
    <r>
      <rPr>
        <rFont val="Helvetica Neue"/>
        <color rgb="FF000000"/>
        <sz val="11.0"/>
        <u/>
      </rPr>
      <t>Open Letter</t>
    </r>
  </si>
  <si>
    <t>No Follow Up</t>
  </si>
  <si>
    <t>But remain mindful of the ongoing situation on campus with a recent event.</t>
  </si>
  <si>
    <t>Stand alone policy</t>
  </si>
  <si>
    <t xml:space="preserve">Sub-Committee Assigned </t>
  </si>
  <si>
    <t xml:space="preserve">Progress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</si>
</sst>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6">
    <numFmt numFmtId="164" formatCode="dd/MM/yyyy"/>
    <numFmt numFmtId="165" formatCode="d/m/yyyy"/>
    <numFmt numFmtId="166" formatCode="d/m/yy"/>
    <numFmt numFmtId="167" formatCode="dd/mm/yy"/>
    <numFmt numFmtId="168" formatCode="dd/mm/yyyy"/>
    <numFmt numFmtId="169" formatCode="dd/mm"/>
  </numFmts>
  <fonts count="33">
    <font>
      <sz val="10.0"/>
      <color rgb="FF000000"/>
      <name val="Arial"/>
      <scheme val="minor"/>
    </font>
    <font>
      <b/>
      <sz val="13.0"/>
      <color rgb="FFFFFFFF"/>
      <name val="&quot;Helvetica Neue&quot;"/>
    </font>
    <font>
      <sz val="13.0"/>
      <color theme="1"/>
      <name val="Arial"/>
      <scheme val="minor"/>
    </font>
    <font>
      <sz val="13.0"/>
      <color theme="1"/>
      <name val="Helvetica Neue"/>
    </font>
    <font>
      <u/>
      <sz val="13.0"/>
      <color rgb="FF0000FF"/>
      <name val="Helvetica Neue"/>
    </font>
    <font>
      <u/>
      <sz val="13.0"/>
      <color rgb="FF0000FF"/>
      <name val="Helvetica Neue"/>
    </font>
    <font>
      <sz val="13.0"/>
      <color rgb="FF000000"/>
      <name val="Helvetica Neue"/>
    </font>
    <font>
      <sz val="13.0"/>
      <color rgb="FF000000"/>
      <name val="&quot;Helvetica Neue&quot;"/>
    </font>
    <font>
      <u/>
      <sz val="13.0"/>
      <color rgb="FF000000"/>
      <name val="Helvetica Neue"/>
    </font>
    <font>
      <u/>
      <sz val="13.0"/>
      <color rgb="FF000000"/>
      <name val="Helvetica Neue"/>
    </font>
    <font>
      <u/>
      <sz val="13.0"/>
      <color rgb="FF000000"/>
      <name val="Helvetica Neue"/>
    </font>
    <font>
      <u/>
      <sz val="13.0"/>
      <color rgb="FF000000"/>
      <name val="Helvetica Neue"/>
    </font>
    <font>
      <u/>
      <sz val="13.0"/>
      <color rgb="FF000000"/>
      <name val="Helvetica Neue"/>
    </font>
    <font>
      <u/>
      <sz val="13.0"/>
      <color rgb="FF1155CC"/>
      <name val="Helvetica Neue"/>
    </font>
    <font>
      <u/>
      <sz val="13.0"/>
      <color rgb="FF1155CC"/>
      <name val="Helvetica Neue"/>
    </font>
    <font>
      <u/>
      <sz val="13.0"/>
      <color rgb="FF1155CC"/>
      <name val="Helvetica Neue"/>
    </font>
    <font>
      <u/>
      <sz val="13.0"/>
      <color rgb="FF1155CC"/>
      <name val="Helvetica Neue"/>
    </font>
    <font>
      <u/>
      <sz val="13.0"/>
      <color rgb="FF000000"/>
      <name val="Helvetica Neue"/>
    </font>
    <font>
      <u/>
      <sz val="13.0"/>
      <color rgb="FF1155CC"/>
      <name val="Helvetica Neue"/>
    </font>
    <font>
      <u/>
      <sz val="13.0"/>
      <color rgb="FF1155CC"/>
      <name val="Helvetica Neue"/>
    </font>
    <font>
      <u/>
      <sz val="13.0"/>
      <color rgb="FF000000"/>
      <name val="Helvetica Neue"/>
    </font>
    <font>
      <u/>
      <sz val="13.0"/>
      <color rgb="FF1155CC"/>
      <name val="Helvetica Neue"/>
    </font>
    <font>
      <b/>
      <sz val="13.0"/>
      <color rgb="FF000000"/>
      <name val="Helvetica Neue"/>
    </font>
    <font>
      <b/>
      <sz val="12.0"/>
      <color rgb="FFFFFFFF"/>
      <name val="&quot;Helvetica Neue&quot;"/>
    </font>
    <font>
      <b/>
      <color rgb="FFFFFFFF"/>
      <name val="&quot;Helvetica Neue&quot;"/>
    </font>
    <font>
      <u/>
      <sz val="11.0"/>
      <color rgb="FF0000FF"/>
      <name val="Helvetica Neue"/>
    </font>
    <font>
      <sz val="11.0"/>
      <color theme="1"/>
      <name val="Helvetica Neue"/>
    </font>
    <font>
      <u/>
      <sz val="11.0"/>
      <color rgb="FF0000FF"/>
      <name val="Helvetica Neue"/>
    </font>
    <font>
      <color theme="1"/>
      <name val="Arial"/>
      <scheme val="minor"/>
    </font>
    <font>
      <sz val="11.0"/>
      <color rgb="FF000000"/>
      <name val="Helvetica Neue"/>
    </font>
    <font>
      <u/>
      <sz val="11.0"/>
      <color rgb="FF000000"/>
      <name val="Helvetica Neue"/>
    </font>
    <font>
      <u/>
      <sz val="11.0"/>
      <color rgb="FF000000"/>
      <name val="Helvetica Neue"/>
    </font>
    <font>
      <b/>
      <sz val="12.0"/>
      <color rgb="FFFFFFFF"/>
      <name val="Nunito"/>
    </font>
  </fonts>
  <fills count="7">
    <fill>
      <patternFill patternType="none"/>
    </fill>
    <fill>
      <patternFill patternType="lightGray"/>
    </fill>
    <fill>
      <patternFill patternType="solid">
        <fgColor rgb="FF31A680"/>
        <bgColor rgb="FF31A680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FF0000"/>
        <bgColor rgb="FFFF0000"/>
      </patternFill>
    </fill>
    <fill>
      <patternFill patternType="solid">
        <fgColor rgb="FFFF9900"/>
        <bgColor rgb="FFFF9900"/>
      </patternFill>
    </fill>
  </fills>
  <borders count="4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</borders>
  <cellStyleXfs count="1">
    <xf borderId="0" fillId="0" fontId="0" numFmtId="0" applyAlignment="1" applyFont="1"/>
  </cellStyleXfs>
  <cellXfs count="86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readingOrder="0" shrinkToFit="0" vertical="top" wrapText="1"/>
    </xf>
    <xf borderId="2" fillId="2" fontId="1" numFmtId="0" xfId="0" applyAlignment="1" applyBorder="1" applyFont="1">
      <alignment shrinkToFit="0" vertical="top" wrapText="1"/>
    </xf>
    <xf borderId="0" fillId="2" fontId="1" numFmtId="0" xfId="0" applyAlignment="1" applyFont="1">
      <alignment shrinkToFit="0" vertical="top" wrapText="1"/>
    </xf>
    <xf borderId="0" fillId="0" fontId="2" numFmtId="0" xfId="0" applyFont="1"/>
    <xf borderId="0" fillId="0" fontId="3" numFmtId="0" xfId="0" applyAlignment="1" applyFont="1">
      <alignment readingOrder="0"/>
    </xf>
    <xf borderId="0" fillId="0" fontId="3" numFmtId="0" xfId="0" applyAlignment="1" applyFont="1">
      <alignment horizontal="center" readingOrder="0" shrinkToFit="0" wrapText="1"/>
    </xf>
    <xf borderId="0" fillId="0" fontId="3" numFmtId="0" xfId="0" applyAlignment="1" applyFont="1">
      <alignment horizontal="center" readingOrder="0" shrinkToFit="0" wrapText="1"/>
    </xf>
    <xf borderId="0" fillId="0" fontId="3" numFmtId="164" xfId="0" applyAlignment="1" applyFont="1" applyNumberFormat="1">
      <alignment horizontal="center" readingOrder="0" shrinkToFit="0" wrapText="1"/>
    </xf>
    <xf borderId="0" fillId="3" fontId="3" numFmtId="0" xfId="0" applyAlignment="1" applyFill="1" applyFont="1">
      <alignment horizontal="center" readingOrder="0" shrinkToFit="0" wrapText="1"/>
    </xf>
    <xf borderId="0" fillId="0" fontId="3" numFmtId="0" xfId="0" applyAlignment="1" applyFont="1">
      <alignment readingOrder="0" shrinkToFit="0" wrapText="1"/>
    </xf>
    <xf borderId="0" fillId="0" fontId="4" numFmtId="0" xfId="0" applyAlignment="1" applyFont="1">
      <alignment readingOrder="0"/>
    </xf>
    <xf borderId="0" fillId="0" fontId="3" numFmtId="165" xfId="0" applyAlignment="1" applyFont="1" applyNumberFormat="1">
      <alignment horizontal="center" readingOrder="0" shrinkToFit="0" wrapText="1"/>
    </xf>
    <xf borderId="0" fillId="0" fontId="5" numFmtId="0" xfId="0" applyAlignment="1" applyFont="1">
      <alignment horizontal="center" readingOrder="0" shrinkToFit="0" wrapText="1"/>
    </xf>
    <xf borderId="0" fillId="0" fontId="6" numFmtId="0" xfId="0" applyAlignment="1" applyFont="1">
      <alignment horizontal="center" readingOrder="0"/>
    </xf>
    <xf borderId="0" fillId="0" fontId="7" numFmtId="0" xfId="0" applyFont="1"/>
    <xf borderId="0" fillId="0" fontId="8" numFmtId="0" xfId="0" applyAlignment="1" applyFont="1">
      <alignment readingOrder="0"/>
    </xf>
    <xf borderId="0" fillId="0" fontId="9" numFmtId="0" xfId="0" applyAlignment="1" applyFont="1">
      <alignment readingOrder="0"/>
    </xf>
    <xf borderId="0" fillId="0" fontId="6" numFmtId="0" xfId="0" applyAlignment="1" applyFont="1">
      <alignment readingOrder="0"/>
    </xf>
    <xf borderId="0" fillId="0" fontId="3" numFmtId="0" xfId="0" applyAlignment="1" applyFont="1">
      <alignment horizontal="center" shrinkToFit="0" wrapText="1"/>
    </xf>
    <xf borderId="0" fillId="4" fontId="6" numFmtId="0" xfId="0" applyAlignment="1" applyFill="1" applyFont="1">
      <alignment readingOrder="0"/>
    </xf>
    <xf borderId="0" fillId="4" fontId="6" numFmtId="0" xfId="0" applyFont="1"/>
    <xf borderId="0" fillId="4" fontId="10" numFmtId="0" xfId="0" applyAlignment="1" applyFont="1">
      <alignment horizontal="center"/>
    </xf>
    <xf borderId="0" fillId="4" fontId="6" numFmtId="166" xfId="0" applyAlignment="1" applyFont="1" applyNumberFormat="1">
      <alignment horizontal="center"/>
    </xf>
    <xf borderId="0" fillId="4" fontId="6" numFmtId="0" xfId="0" applyAlignment="1" applyFont="1">
      <alignment horizontal="center"/>
    </xf>
    <xf borderId="0" fillId="4" fontId="6" numFmtId="164" xfId="0" applyAlignment="1" applyFont="1" applyNumberFormat="1">
      <alignment horizontal="center"/>
    </xf>
    <xf borderId="0" fillId="4" fontId="3" numFmtId="0" xfId="0" applyFont="1"/>
    <xf borderId="0" fillId="0" fontId="3" numFmtId="0" xfId="0" applyAlignment="1" applyFont="1">
      <alignment readingOrder="0"/>
    </xf>
    <xf borderId="0" fillId="0" fontId="11" numFmtId="0" xfId="0" applyFont="1"/>
    <xf borderId="0" fillId="0" fontId="12" numFmtId="0" xfId="0" applyAlignment="1" applyFont="1">
      <alignment horizontal="center"/>
    </xf>
    <xf borderId="0" fillId="0" fontId="6" numFmtId="166" xfId="0" applyAlignment="1" applyFont="1" applyNumberFormat="1">
      <alignment horizontal="center"/>
    </xf>
    <xf borderId="0" fillId="0" fontId="6" numFmtId="0" xfId="0" applyAlignment="1" applyFont="1">
      <alignment horizontal="center"/>
    </xf>
    <xf borderId="0" fillId="0" fontId="6" numFmtId="164" xfId="0" applyAlignment="1" applyFont="1" applyNumberFormat="1">
      <alignment horizontal="center"/>
    </xf>
    <xf borderId="0" fillId="0" fontId="6" numFmtId="167" xfId="0" applyAlignment="1" applyFont="1" applyNumberFormat="1">
      <alignment horizontal="center"/>
    </xf>
    <xf borderId="0" fillId="5" fontId="6" numFmtId="0" xfId="0" applyAlignment="1" applyFill="1" applyFont="1">
      <alignment horizontal="center"/>
    </xf>
    <xf borderId="0" fillId="0" fontId="13" numFmtId="0" xfId="0" applyAlignment="1" applyFont="1">
      <alignment shrinkToFit="0" wrapText="1"/>
    </xf>
    <xf borderId="0" fillId="0" fontId="3" numFmtId="165" xfId="0" applyAlignment="1" applyFont="1" applyNumberFormat="1">
      <alignment horizontal="center" shrinkToFit="0" wrapText="1"/>
    </xf>
    <xf borderId="0" fillId="0" fontId="3" numFmtId="164" xfId="0" applyAlignment="1" applyFont="1" applyNumberFormat="1">
      <alignment horizontal="center" shrinkToFit="0" wrapText="1"/>
    </xf>
    <xf borderId="0" fillId="5" fontId="3" numFmtId="0" xfId="0" applyAlignment="1" applyFont="1">
      <alignment horizontal="center" readingOrder="0" shrinkToFit="0" wrapText="1"/>
    </xf>
    <xf borderId="0" fillId="0" fontId="14" numFmtId="0" xfId="0" applyAlignment="1" applyFont="1">
      <alignment horizontal="center" shrinkToFit="0" wrapText="1"/>
    </xf>
    <xf borderId="0" fillId="4" fontId="6" numFmtId="164" xfId="0" applyAlignment="1" applyFont="1" applyNumberFormat="1">
      <alignment horizontal="center" vertical="bottom"/>
    </xf>
    <xf borderId="0" fillId="0" fontId="3" numFmtId="0" xfId="0" applyFont="1"/>
    <xf borderId="0" fillId="6" fontId="3" numFmtId="0" xfId="0" applyAlignment="1" applyFill="1" applyFont="1">
      <alignment horizontal="center" readingOrder="0" shrinkToFit="0" wrapText="1"/>
    </xf>
    <xf borderId="0" fillId="4" fontId="6" numFmtId="0" xfId="0" applyAlignment="1" applyFont="1">
      <alignment horizontal="center" shrinkToFit="0" vertical="bottom" wrapText="1"/>
    </xf>
    <xf borderId="0" fillId="0" fontId="15" numFmtId="0" xfId="0" applyFont="1"/>
    <xf borderId="0" fillId="0" fontId="3" numFmtId="0" xfId="0" applyAlignment="1" applyFont="1">
      <alignment horizontal="center"/>
    </xf>
    <xf borderId="0" fillId="0" fontId="16" numFmtId="0" xfId="0" applyAlignment="1" applyFont="1">
      <alignment horizontal="center"/>
    </xf>
    <xf borderId="0" fillId="0" fontId="3" numFmtId="168" xfId="0" applyAlignment="1" applyFont="1" applyNumberFormat="1">
      <alignment horizontal="center"/>
    </xf>
    <xf borderId="0" fillId="5" fontId="3" numFmtId="0" xfId="0" applyAlignment="1" applyFont="1">
      <alignment horizontal="center"/>
    </xf>
    <xf borderId="0" fillId="0" fontId="17" numFmtId="0" xfId="0" applyAlignment="1" applyFont="1">
      <alignment shrinkToFit="0" wrapText="1"/>
    </xf>
    <xf borderId="0" fillId="0" fontId="3" numFmtId="169" xfId="0" applyAlignment="1" applyFont="1" applyNumberFormat="1">
      <alignment horizontal="center" shrinkToFit="0" wrapText="1"/>
    </xf>
    <xf borderId="0" fillId="0" fontId="18" numFmtId="0" xfId="0" applyAlignment="1" applyFont="1">
      <alignment vertical="bottom"/>
    </xf>
    <xf borderId="0" fillId="0" fontId="3" numFmtId="0" xfId="0" applyAlignment="1" applyFont="1">
      <alignment horizontal="center" vertical="bottom"/>
    </xf>
    <xf borderId="0" fillId="0" fontId="19" numFmtId="0" xfId="0" applyAlignment="1" applyFont="1">
      <alignment horizontal="center" vertical="bottom"/>
    </xf>
    <xf borderId="0" fillId="0" fontId="3" numFmtId="166" xfId="0" applyAlignment="1" applyFont="1" applyNumberFormat="1">
      <alignment horizontal="center" vertical="bottom"/>
    </xf>
    <xf borderId="0" fillId="0" fontId="3" numFmtId="0" xfId="0" applyAlignment="1" applyFont="1">
      <alignment vertical="bottom"/>
    </xf>
    <xf borderId="0" fillId="0" fontId="3" numFmtId="164" xfId="0" applyAlignment="1" applyFont="1" applyNumberFormat="1">
      <alignment horizontal="right" vertical="bottom"/>
    </xf>
    <xf borderId="0" fillId="4" fontId="20" numFmtId="0" xfId="0" applyAlignment="1" applyFont="1">
      <alignment vertical="bottom"/>
    </xf>
    <xf borderId="0" fillId="0" fontId="3" numFmtId="0" xfId="0" applyAlignment="1" applyFont="1">
      <alignment readingOrder="0" vertical="bottom"/>
    </xf>
    <xf borderId="0" fillId="0" fontId="3" numFmtId="0" xfId="0" applyAlignment="1" applyFont="1">
      <alignment shrinkToFit="0" vertical="bottom" wrapText="1"/>
    </xf>
    <xf borderId="0" fillId="0" fontId="3" numFmtId="165" xfId="0" applyFont="1" applyNumberFormat="1"/>
    <xf borderId="0" fillId="0" fontId="3" numFmtId="164" xfId="0" applyAlignment="1" applyFont="1" applyNumberFormat="1">
      <alignment horizontal="center"/>
    </xf>
    <xf borderId="0" fillId="0" fontId="21" numFmtId="0" xfId="0" applyAlignment="1" applyFont="1">
      <alignment horizontal="center" shrinkToFit="0" vertical="bottom" wrapText="1"/>
    </xf>
    <xf borderId="0" fillId="0" fontId="3" numFmtId="168" xfId="0" applyAlignment="1" applyFont="1" applyNumberFormat="1">
      <alignment horizontal="center" vertical="bottom"/>
    </xf>
    <xf borderId="0" fillId="0" fontId="3" numFmtId="164" xfId="0" applyAlignment="1" applyFont="1" applyNumberFormat="1">
      <alignment vertical="bottom"/>
    </xf>
    <xf borderId="0" fillId="0" fontId="22" numFmtId="0" xfId="0" applyAlignment="1" applyFont="1">
      <alignment horizontal="center"/>
    </xf>
    <xf borderId="0" fillId="0" fontId="6" numFmtId="0" xfId="0" applyAlignment="1" applyFont="1">
      <alignment shrinkToFit="0" wrapText="0"/>
    </xf>
    <xf borderId="0" fillId="0" fontId="6" numFmtId="0" xfId="0" applyFont="1"/>
    <xf borderId="1" fillId="2" fontId="23" numFmtId="0" xfId="0" applyAlignment="1" applyBorder="1" applyFont="1">
      <alignment readingOrder="0" shrinkToFit="0" wrapText="1"/>
    </xf>
    <xf borderId="2" fillId="2" fontId="24" numFmtId="0" xfId="0" applyAlignment="1" applyBorder="1" applyFont="1">
      <alignment readingOrder="0" shrinkToFit="0" wrapText="1"/>
    </xf>
    <xf borderId="2" fillId="2" fontId="24" numFmtId="0" xfId="0" applyAlignment="1" applyBorder="1" applyFont="1">
      <alignment shrinkToFit="0" wrapText="1"/>
    </xf>
    <xf borderId="0" fillId="2" fontId="24" numFmtId="0" xfId="0" applyAlignment="1" applyFont="1">
      <alignment shrinkToFit="0" wrapText="1"/>
    </xf>
    <xf borderId="0" fillId="0" fontId="25" numFmtId="0" xfId="0" applyAlignment="1" applyFont="1">
      <alignment readingOrder="0"/>
    </xf>
    <xf borderId="0" fillId="0" fontId="26" numFmtId="0" xfId="0" applyAlignment="1" applyFont="1">
      <alignment horizontal="center" readingOrder="0" shrinkToFit="0" wrapText="1"/>
    </xf>
    <xf borderId="0" fillId="0" fontId="27" numFmtId="0" xfId="0" applyAlignment="1" applyFont="1">
      <alignment horizontal="center" readingOrder="0" shrinkToFit="0" wrapText="1"/>
    </xf>
    <xf borderId="0" fillId="0" fontId="26" numFmtId="165" xfId="0" applyAlignment="1" applyFont="1" applyNumberFormat="1">
      <alignment horizontal="center" readingOrder="0" shrinkToFit="0" wrapText="1"/>
    </xf>
    <xf borderId="0" fillId="0" fontId="26" numFmtId="164" xfId="0" applyAlignment="1" applyFont="1" applyNumberFormat="1">
      <alignment horizontal="center" readingOrder="0" shrinkToFit="0" wrapText="1"/>
    </xf>
    <xf borderId="0" fillId="3" fontId="26" numFmtId="0" xfId="0" applyAlignment="1" applyFont="1">
      <alignment horizontal="center" readingOrder="0" shrinkToFit="0" wrapText="1"/>
    </xf>
    <xf borderId="0" fillId="0" fontId="28" numFmtId="0" xfId="0" applyAlignment="1" applyFont="1">
      <alignment readingOrder="0"/>
    </xf>
    <xf borderId="0" fillId="4" fontId="29" numFmtId="0" xfId="0" applyAlignment="1" applyFont="1">
      <alignment readingOrder="0"/>
    </xf>
    <xf borderId="0" fillId="0" fontId="30" numFmtId="0" xfId="0" applyAlignment="1" applyFont="1">
      <alignment readingOrder="0"/>
    </xf>
    <xf borderId="0" fillId="0" fontId="31" numFmtId="0" xfId="0" applyAlignment="1" applyFont="1">
      <alignment readingOrder="0"/>
    </xf>
    <xf borderId="0" fillId="0" fontId="26" numFmtId="0" xfId="0" applyAlignment="1" applyFont="1">
      <alignment horizontal="center" shrinkToFit="0" wrapText="1"/>
    </xf>
    <xf borderId="3" fillId="2" fontId="32" numFmtId="0" xfId="0" applyAlignment="1" applyBorder="1" applyFont="1">
      <alignment readingOrder="0" shrinkToFit="0" vertical="top" wrapText="1"/>
    </xf>
    <xf borderId="3" fillId="2" fontId="32" numFmtId="0" xfId="0" applyAlignment="1" applyBorder="1" applyFont="1">
      <alignment shrinkToFit="0" vertical="top" wrapText="1"/>
    </xf>
    <xf borderId="0" fillId="0" fontId="28" numFmtId="0" xfId="0" applyFont="1"/>
  </cellXfs>
  <cellStyles count="1">
    <cellStyle xfId="0" name="Normal" builtinId="0"/>
  </cellStyles>
  <dxfs count="2">
    <dxf>
      <font/>
      <fill>
        <patternFill patternType="solid">
          <fgColor rgb="FFCCCCCC"/>
          <bgColor rgb="FFCCCCCC"/>
        </patternFill>
      </fill>
      <border/>
    </dxf>
    <dxf>
      <font/>
      <fill>
        <patternFill patternType="solid">
          <fgColor rgb="FFFFD966"/>
          <bgColor rgb="FFFFD966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7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20" Type="http://schemas.openxmlformats.org/officeDocument/2006/relationships/hyperlink" Target="https://cccu.padlet.org/elliemartin2/union-council-2022-23-uhwivws6h2k75g8q/wish/2396753634" TargetMode="External"/><Relationship Id="rId11" Type="http://schemas.openxmlformats.org/officeDocument/2006/relationships/hyperlink" Target="https://docs.google.com/document/d/1saec6xtCyaLp1WkUfo96VgfpgLuHDugxS1E8gdLa5oM/edit" TargetMode="External"/><Relationship Id="rId10" Type="http://schemas.openxmlformats.org/officeDocument/2006/relationships/hyperlink" Target="https://www.bucks.ac.uk/sites/default/files/2021-06/GTRSB%20into%20HE%20Pledge%20doc.pdf" TargetMode="External"/><Relationship Id="rId21" Type="http://schemas.openxmlformats.org/officeDocument/2006/relationships/drawing" Target="../drawings/drawing1.xml"/><Relationship Id="rId13" Type="http://schemas.openxmlformats.org/officeDocument/2006/relationships/hyperlink" Target="https://docs.google.com/document/d/1wWmoRdn1VlSrZHEftY6_abc1ECYtG8yo7jJqO8uSwYA/edit" TargetMode="External"/><Relationship Id="rId12" Type="http://schemas.openxmlformats.org/officeDocument/2006/relationships/hyperlink" Target="http://nationaltoday.com/international-romani-day-2/" TargetMode="External"/><Relationship Id="rId1" Type="http://schemas.openxmlformats.org/officeDocument/2006/relationships/hyperlink" Target="https://padlet.com/alioshaseraphim/union-council-2023-2024-242v7pat1j2azban/wish/2790735054" TargetMode="External"/><Relationship Id="rId2" Type="http://schemas.openxmlformats.org/officeDocument/2006/relationships/hyperlink" Target="https://padlet.com/alioshaseraphim/union-council-2023-2024-242v7pat1j2azban/wish/2814573993" TargetMode="External"/><Relationship Id="rId3" Type="http://schemas.openxmlformats.org/officeDocument/2006/relationships/hyperlink" Target="https://docs.google.com/document/d/1wWmoRdn1VlSrZHEftY6_abc1ECYtG8yo7jJqO8uSwYA/edit" TargetMode="External"/><Relationship Id="rId4" Type="http://schemas.openxmlformats.org/officeDocument/2006/relationships/hyperlink" Target="https://docs.google.com/document/d/1wWmoRdn1VlSrZHEftY6_abc1ECYtG8yo7jJqO8uSwYA/edit" TargetMode="External"/><Relationship Id="rId9" Type="http://schemas.openxmlformats.org/officeDocument/2006/relationships/hyperlink" Target="https://docs.google.com/document/d/1saec6xtCyaLp1WkUfo96VgfpgLuHDugxS1E8gdLa5oM/edit" TargetMode="External"/><Relationship Id="rId15" Type="http://schemas.openxmlformats.org/officeDocument/2006/relationships/hyperlink" Target="https://docs.google.com/forms/d/e/1FAIpQLSdw6M8hHnv5YqNP6VFODw9lNXn3qaZvyHCSNM7UPRWgRWTHjg/viewform" TargetMode="External"/><Relationship Id="rId14" Type="http://schemas.openxmlformats.org/officeDocument/2006/relationships/hyperlink" Target="https://docs.google.com/document/d/1wWmoRdn1VlSrZHEftY6_abc1ECYtG8yo7jJqO8uSwYA/edit" TargetMode="External"/><Relationship Id="rId17" Type="http://schemas.openxmlformats.org/officeDocument/2006/relationships/hyperlink" Target="https://docs.google.com/document/u/0/d/1saec6xtCyaLp1WkUfo96VgfpgLuHDugxS1E8gdLa5oM/edit" TargetMode="External"/><Relationship Id="rId16" Type="http://schemas.openxmlformats.org/officeDocument/2006/relationships/hyperlink" Target="https://docs.google.com/forms/d/e/1FAIpQLSdw6M8hHnv5YqNP6VFODw9lNXn3qaZvyHCSNM7UPRWgRWTHjg/viewform" TargetMode="External"/><Relationship Id="rId5" Type="http://schemas.openxmlformats.org/officeDocument/2006/relationships/hyperlink" Target="https://docs.google.com/document/d/1wWmoRdn1VlSrZHEftY6_abc1ECYtG8yo7jJqO8uSwYA/edit" TargetMode="External"/><Relationship Id="rId19" Type="http://schemas.openxmlformats.org/officeDocument/2006/relationships/hyperlink" Target="https://docs.google.com/document/d/1wWmoRdn1VlSrZHEftY6_abc1ECYtG8yo7jJqO8uSwYA/edit" TargetMode="External"/><Relationship Id="rId6" Type="http://schemas.openxmlformats.org/officeDocument/2006/relationships/hyperlink" Target="https://docs.google.com/document/d/1wWmoRdn1VlSrZHEftY6_abc1ECYtG8yo7jJqO8uSwYA/edit" TargetMode="External"/><Relationship Id="rId18" Type="http://schemas.openxmlformats.org/officeDocument/2006/relationships/hyperlink" Target="https://www.canterbury.ac.uk/our-students/campaigns/student-faqs-on-strike-action" TargetMode="External"/><Relationship Id="rId7" Type="http://schemas.openxmlformats.org/officeDocument/2006/relationships/hyperlink" Target="https://docs.google.com/document/d/1wWmoRdn1VlSrZHEftY6_abc1ECYtG8yo7jJqO8uSwYA/edit" TargetMode="External"/><Relationship Id="rId8" Type="http://schemas.openxmlformats.org/officeDocument/2006/relationships/hyperlink" Target="https://docs.google.com/document/d/1wWmoRdn1VlSrZHEftY6_abc1ECYtG8yo7jJqO8uSwYA/edit" TargetMode="External"/></Relationships>
</file>

<file path=xl/worksheets/_rels/sheet2.xml.rels><?xml version="1.0" encoding="UTF-8" standalone="yes"?><Relationships xmlns="http://schemas.openxmlformats.org/package/2006/relationships"><Relationship Id="rId11" Type="http://schemas.openxmlformats.org/officeDocument/2006/relationships/hyperlink" Target="https://docs.google.com/document/d/1wWmoRdn1VlSrZHEftY6_abc1ECYtG8yo7jJqO8uSwYA/edit" TargetMode="External"/><Relationship Id="rId10" Type="http://schemas.openxmlformats.org/officeDocument/2006/relationships/hyperlink" Target="http://nationaltoday.com/international-romani-day-2/" TargetMode="External"/><Relationship Id="rId13" Type="http://schemas.openxmlformats.org/officeDocument/2006/relationships/hyperlink" Target="https://docs.google.com/document/d/1wWmoRdn1VlSrZHEftY6_abc1ECYtG8yo7jJqO8uSwYA/edit" TargetMode="External"/><Relationship Id="rId12" Type="http://schemas.openxmlformats.org/officeDocument/2006/relationships/hyperlink" Target="https://cccu.padlet.org/elliemartin2/union-council-2022-23-uhwivws6h2k75g8q/wish/2396753634" TargetMode="External"/><Relationship Id="rId1" Type="http://schemas.openxmlformats.org/officeDocument/2006/relationships/hyperlink" Target="https://docs.google.com/document/d/1wWmoRdn1VlSrZHEftY6_abc1ECYtG8yo7jJqO8uSwYA/edit" TargetMode="External"/><Relationship Id="rId2" Type="http://schemas.openxmlformats.org/officeDocument/2006/relationships/hyperlink" Target="https://docs.google.com/document/d/1wWmoRdn1VlSrZHEftY6_abc1ECYtG8yo7jJqO8uSwYA/edit" TargetMode="External"/><Relationship Id="rId3" Type="http://schemas.openxmlformats.org/officeDocument/2006/relationships/hyperlink" Target="https://docs.google.com/document/d/1wWmoRdn1VlSrZHEftY6_abc1ECYtG8yo7jJqO8uSwYA/edit" TargetMode="External"/><Relationship Id="rId4" Type="http://schemas.openxmlformats.org/officeDocument/2006/relationships/hyperlink" Target="https://docs.google.com/document/d/1wWmoRdn1VlSrZHEftY6_abc1ECYtG8yo7jJqO8uSwYA/edit" TargetMode="External"/><Relationship Id="rId9" Type="http://schemas.openxmlformats.org/officeDocument/2006/relationships/hyperlink" Target="https://docs.google.com/document/d/1saec6xtCyaLp1WkUfo96VgfpgLuHDugxS1E8gdLa5oM/edit" TargetMode="External"/><Relationship Id="rId15" Type="http://schemas.openxmlformats.org/officeDocument/2006/relationships/hyperlink" Target="https://docs.google.com/forms/d/e/1FAIpQLSdw6M8hHnv5YqNP6VFODw9lNXn3qaZvyHCSNM7UPRWgRWTHjg/viewform" TargetMode="External"/><Relationship Id="rId14" Type="http://schemas.openxmlformats.org/officeDocument/2006/relationships/hyperlink" Target="https://docs.google.com/document/d/1wWmoRdn1VlSrZHEftY6_abc1ECYtG8yo7jJqO8uSwYA/edit" TargetMode="External"/><Relationship Id="rId17" Type="http://schemas.openxmlformats.org/officeDocument/2006/relationships/hyperlink" Target="https://docs.google.com/document/u/0/d/1saec6xtCyaLp1WkUfo96VgfpgLuHDugxS1E8gdLa5oM/edit" TargetMode="External"/><Relationship Id="rId16" Type="http://schemas.openxmlformats.org/officeDocument/2006/relationships/hyperlink" Target="https://docs.google.com/forms/d/e/1FAIpQLSdw6M8hHnv5YqNP6VFODw9lNXn3qaZvyHCSNM7UPRWgRWTHjg/viewform" TargetMode="External"/><Relationship Id="rId5" Type="http://schemas.openxmlformats.org/officeDocument/2006/relationships/hyperlink" Target="https://docs.google.com/document/d/1wWmoRdn1VlSrZHEftY6_abc1ECYtG8yo7jJqO8uSwYA/edit" TargetMode="External"/><Relationship Id="rId19" Type="http://schemas.openxmlformats.org/officeDocument/2006/relationships/drawing" Target="../drawings/drawing2.xml"/><Relationship Id="rId6" Type="http://schemas.openxmlformats.org/officeDocument/2006/relationships/hyperlink" Target="https://docs.google.com/document/d/1wWmoRdn1VlSrZHEftY6_abc1ECYtG8yo7jJqO8uSwYA/edit" TargetMode="External"/><Relationship Id="rId18" Type="http://schemas.openxmlformats.org/officeDocument/2006/relationships/hyperlink" Target="https://www.canterbury.ac.uk/our-students/campaigns/student-faqs-on-strike-action" TargetMode="External"/><Relationship Id="rId7" Type="http://schemas.openxmlformats.org/officeDocument/2006/relationships/hyperlink" Target="https://docs.google.com/document/d/1saec6xtCyaLp1WkUfo96VgfpgLuHDugxS1E8gdLa5oM/edit" TargetMode="External"/><Relationship Id="rId8" Type="http://schemas.openxmlformats.org/officeDocument/2006/relationships/hyperlink" Target="https://www.bucks.ac.uk/sites/default/files/2021-06/GTRSB%20into%20HE%20Pledge%20doc.pdf" TargetMode="Externa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81.5"/>
    <col customWidth="1" min="2" max="2" width="11.75"/>
    <col customWidth="1" min="3" max="3" width="48.5"/>
    <col customWidth="1" min="9" max="9" width="35.25"/>
  </cols>
  <sheetData>
    <row r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3" t="s">
        <v>9</v>
      </c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>
      <c r="A2" s="5" t="s">
        <v>10</v>
      </c>
      <c r="B2" s="6"/>
      <c r="C2" s="7" t="s">
        <v>11</v>
      </c>
      <c r="D2" s="8">
        <v>45792.0</v>
      </c>
      <c r="E2" s="6" t="s">
        <v>12</v>
      </c>
      <c r="F2" s="8"/>
      <c r="G2" s="6" t="s">
        <v>13</v>
      </c>
      <c r="H2" s="6" t="s">
        <v>14</v>
      </c>
      <c r="I2" s="6"/>
      <c r="J2" s="9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>
      <c r="A3" s="5" t="s">
        <v>15</v>
      </c>
      <c r="B3" s="6"/>
      <c r="C3" s="7"/>
      <c r="D3" s="8">
        <v>45335.0</v>
      </c>
      <c r="E3" s="6" t="s">
        <v>16</v>
      </c>
      <c r="F3" s="8">
        <v>45335.0</v>
      </c>
      <c r="G3" s="6" t="s">
        <v>17</v>
      </c>
      <c r="H3" s="6" t="s">
        <v>18</v>
      </c>
      <c r="I3" s="6" t="s">
        <v>19</v>
      </c>
      <c r="J3" s="9" t="s">
        <v>20</v>
      </c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>
      <c r="A4" s="10" t="s">
        <v>21</v>
      </c>
      <c r="B4" s="6"/>
      <c r="C4" s="7"/>
      <c r="D4" s="8">
        <v>45335.0</v>
      </c>
      <c r="E4" s="6" t="s">
        <v>16</v>
      </c>
      <c r="F4" s="8">
        <v>45335.0</v>
      </c>
      <c r="G4" s="6" t="s">
        <v>17</v>
      </c>
      <c r="H4" s="6" t="s">
        <v>18</v>
      </c>
      <c r="I4" s="6" t="s">
        <v>19</v>
      </c>
      <c r="J4" s="9" t="s">
        <v>20</v>
      </c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>
      <c r="A5" s="11" t="s">
        <v>22</v>
      </c>
      <c r="B5" s="6" t="s">
        <v>23</v>
      </c>
      <c r="C5" s="7" t="s">
        <v>23</v>
      </c>
      <c r="D5" s="12">
        <v>45272.0</v>
      </c>
      <c r="E5" s="6" t="s">
        <v>12</v>
      </c>
      <c r="F5" s="8">
        <v>45272.0</v>
      </c>
      <c r="G5" s="6" t="s">
        <v>24</v>
      </c>
      <c r="H5" s="6" t="s">
        <v>23</v>
      </c>
      <c r="I5" s="6" t="s">
        <v>19</v>
      </c>
      <c r="J5" s="9" t="s">
        <v>20</v>
      </c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>
      <c r="A6" s="11" t="s">
        <v>25</v>
      </c>
      <c r="B6" s="6" t="s">
        <v>23</v>
      </c>
      <c r="C6" s="7" t="s">
        <v>23</v>
      </c>
      <c r="D6" s="12">
        <v>45272.0</v>
      </c>
      <c r="E6" s="6" t="s">
        <v>12</v>
      </c>
      <c r="F6" s="8">
        <v>45272.0</v>
      </c>
      <c r="G6" s="6" t="s">
        <v>17</v>
      </c>
      <c r="H6" s="6" t="s">
        <v>26</v>
      </c>
      <c r="I6" s="6" t="s">
        <v>19</v>
      </c>
      <c r="J6" s="9" t="s">
        <v>27</v>
      </c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>
      <c r="A7" s="5" t="s">
        <v>28</v>
      </c>
      <c r="B7" s="6"/>
      <c r="C7" s="7"/>
      <c r="D7" s="12">
        <v>45242.0</v>
      </c>
      <c r="E7" s="6" t="s">
        <v>12</v>
      </c>
      <c r="F7" s="8">
        <v>45242.0</v>
      </c>
      <c r="G7" s="6" t="s">
        <v>17</v>
      </c>
      <c r="H7" s="6" t="s">
        <v>18</v>
      </c>
      <c r="I7" s="6" t="s">
        <v>19</v>
      </c>
      <c r="J7" s="9" t="s">
        <v>20</v>
      </c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>
      <c r="A8" s="5" t="s">
        <v>29</v>
      </c>
      <c r="B8" s="6"/>
      <c r="C8" s="7"/>
      <c r="D8" s="12">
        <v>45271.0</v>
      </c>
      <c r="E8" s="6" t="s">
        <v>12</v>
      </c>
      <c r="F8" s="8">
        <v>45271.0</v>
      </c>
      <c r="G8" s="6" t="s">
        <v>17</v>
      </c>
      <c r="H8" s="6" t="s">
        <v>26</v>
      </c>
      <c r="I8" s="6" t="s">
        <v>30</v>
      </c>
      <c r="J8" s="9" t="s">
        <v>31</v>
      </c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>
      <c r="A9" s="11" t="s">
        <v>32</v>
      </c>
      <c r="B9" s="6">
        <v>5.0</v>
      </c>
      <c r="C9" s="13" t="s">
        <v>33</v>
      </c>
      <c r="D9" s="12">
        <v>44901.0</v>
      </c>
      <c r="E9" s="6" t="s">
        <v>12</v>
      </c>
      <c r="F9" s="8">
        <v>45196.0</v>
      </c>
      <c r="G9" s="6" t="s">
        <v>17</v>
      </c>
      <c r="H9" s="6" t="s">
        <v>34</v>
      </c>
      <c r="I9" s="6" t="s">
        <v>19</v>
      </c>
      <c r="J9" s="9" t="s">
        <v>20</v>
      </c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>
      <c r="A10" s="11" t="s">
        <v>35</v>
      </c>
      <c r="B10" s="6">
        <v>5.0</v>
      </c>
      <c r="C10" s="13" t="s">
        <v>36</v>
      </c>
      <c r="D10" s="12">
        <v>44901.0</v>
      </c>
      <c r="E10" s="6" t="s">
        <v>16</v>
      </c>
      <c r="F10" s="8">
        <v>45196.0</v>
      </c>
      <c r="G10" s="6" t="s">
        <v>17</v>
      </c>
      <c r="H10" s="6" t="s">
        <v>37</v>
      </c>
      <c r="I10" s="6" t="s">
        <v>19</v>
      </c>
      <c r="J10" s="9" t="s">
        <v>20</v>
      </c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>
      <c r="A11" s="11" t="s">
        <v>38</v>
      </c>
      <c r="B11" s="6">
        <v>5.0</v>
      </c>
      <c r="C11" s="13" t="s">
        <v>39</v>
      </c>
      <c r="D11" s="12">
        <v>44901.0</v>
      </c>
      <c r="E11" s="6" t="s">
        <v>40</v>
      </c>
      <c r="F11" s="8">
        <v>45196.0</v>
      </c>
      <c r="G11" s="6" t="s">
        <v>17</v>
      </c>
      <c r="H11" s="6" t="s">
        <v>41</v>
      </c>
      <c r="I11" s="6" t="s">
        <v>19</v>
      </c>
      <c r="J11" s="9" t="s">
        <v>20</v>
      </c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>
      <c r="A12" s="11" t="s">
        <v>42</v>
      </c>
      <c r="B12" s="6">
        <v>10.0</v>
      </c>
      <c r="C12" s="13" t="s">
        <v>43</v>
      </c>
      <c r="D12" s="12">
        <v>44880.0</v>
      </c>
      <c r="E12" s="6" t="s">
        <v>44</v>
      </c>
      <c r="F12" s="8">
        <v>45000.0</v>
      </c>
      <c r="G12" s="6" t="s">
        <v>17</v>
      </c>
      <c r="H12" s="6" t="s">
        <v>41</v>
      </c>
      <c r="I12" s="6"/>
      <c r="J12" s="9" t="s">
        <v>27</v>
      </c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>
      <c r="A13" s="11" t="s">
        <v>45</v>
      </c>
      <c r="B13" s="6">
        <v>10.0</v>
      </c>
      <c r="C13" s="11" t="s">
        <v>46</v>
      </c>
      <c r="D13" s="12">
        <v>44880.0</v>
      </c>
      <c r="E13" s="6" t="s">
        <v>12</v>
      </c>
      <c r="F13" s="8">
        <v>45000.0</v>
      </c>
      <c r="G13" s="6" t="s">
        <v>17</v>
      </c>
      <c r="H13" s="6" t="s">
        <v>41</v>
      </c>
      <c r="I13" s="14" t="s">
        <v>19</v>
      </c>
      <c r="J13" s="9" t="s">
        <v>20</v>
      </c>
      <c r="K13" s="15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>
      <c r="A14" s="11" t="s">
        <v>47</v>
      </c>
      <c r="B14" s="6">
        <v>10.0</v>
      </c>
      <c r="C14" s="6" t="s">
        <v>23</v>
      </c>
      <c r="D14" s="12">
        <v>44901.0</v>
      </c>
      <c r="E14" s="6" t="s">
        <v>12</v>
      </c>
      <c r="F14" s="8">
        <v>44901.0</v>
      </c>
      <c r="G14" s="6" t="s">
        <v>17</v>
      </c>
      <c r="H14" s="6" t="s">
        <v>48</v>
      </c>
      <c r="I14" s="6" t="s">
        <v>49</v>
      </c>
      <c r="J14" s="9" t="s">
        <v>27</v>
      </c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>
      <c r="A15" s="11" t="s">
        <v>50</v>
      </c>
      <c r="B15" s="6">
        <v>9.0</v>
      </c>
      <c r="C15" s="6" t="s">
        <v>23</v>
      </c>
      <c r="D15" s="12">
        <v>44901.0</v>
      </c>
      <c r="E15" s="6" t="s">
        <v>12</v>
      </c>
      <c r="F15" s="8">
        <v>44901.0</v>
      </c>
      <c r="G15" s="6" t="s">
        <v>51</v>
      </c>
      <c r="H15" s="6" t="s">
        <v>52</v>
      </c>
      <c r="I15" s="6" t="s">
        <v>49</v>
      </c>
      <c r="J15" s="9" t="s">
        <v>27</v>
      </c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>
      <c r="A16" s="16" t="s">
        <v>53</v>
      </c>
      <c r="B16" s="6">
        <v>12.0</v>
      </c>
      <c r="C16" s="17" t="s">
        <v>54</v>
      </c>
      <c r="D16" s="12">
        <v>44880.0</v>
      </c>
      <c r="E16" s="6" t="s">
        <v>44</v>
      </c>
      <c r="F16" s="8">
        <v>44880.0</v>
      </c>
      <c r="G16" s="6" t="s">
        <v>55</v>
      </c>
      <c r="H16" s="6" t="s">
        <v>56</v>
      </c>
      <c r="I16" s="18" t="s">
        <v>57</v>
      </c>
      <c r="J16" s="9" t="s">
        <v>20</v>
      </c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>
      <c r="A17" s="11" t="s">
        <v>58</v>
      </c>
      <c r="B17" s="6">
        <v>6.0</v>
      </c>
      <c r="C17" s="17" t="s">
        <v>59</v>
      </c>
      <c r="D17" s="12">
        <v>44880.0</v>
      </c>
      <c r="E17" s="6" t="s">
        <v>44</v>
      </c>
      <c r="F17" s="8">
        <v>44880.0</v>
      </c>
      <c r="G17" s="6" t="s">
        <v>60</v>
      </c>
      <c r="H17" s="19"/>
      <c r="I17" s="6" t="s">
        <v>61</v>
      </c>
      <c r="J17" s="9" t="s">
        <v>20</v>
      </c>
      <c r="K17" s="15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>
      <c r="A18" s="11" t="s">
        <v>62</v>
      </c>
      <c r="B18" s="6">
        <v>11.0</v>
      </c>
      <c r="C18" s="13" t="s">
        <v>62</v>
      </c>
      <c r="D18" s="12">
        <v>44901.0</v>
      </c>
      <c r="E18" s="6" t="s">
        <v>12</v>
      </c>
      <c r="F18" s="8">
        <v>44831.0</v>
      </c>
      <c r="G18" s="6" t="s">
        <v>17</v>
      </c>
      <c r="H18" s="20" t="s">
        <v>63</v>
      </c>
      <c r="I18" s="6" t="s">
        <v>64</v>
      </c>
      <c r="J18" s="9" t="s">
        <v>65</v>
      </c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>
      <c r="A19" s="21" t="s">
        <v>66</v>
      </c>
      <c r="B19" s="22" t="str">
        <f>HYPERLINK("https://docs.google.com/document/d/1QklQo0Ha3TxFTwR-ktyDhZwPVmXdkXgg0cV0aIUpdV8/edit?usp=sharing","Full paper")</f>
        <v>Full paper</v>
      </c>
      <c r="C19" s="22" t="str">
        <f>HYPERLINK("https://docs.google.com/document/d/1QklQo0Ha3TxFTwR-ktyDhZwPVmXdkXgg0cV0aIUpdV8/edit?usp=sharing","Here")</f>
        <v>Here</v>
      </c>
      <c r="D19" s="23">
        <v>43798.0</v>
      </c>
      <c r="E19" s="24" t="s">
        <v>67</v>
      </c>
      <c r="F19" s="25">
        <v>43798.0</v>
      </c>
      <c r="G19" s="24"/>
      <c r="H19" s="24" t="s">
        <v>68</v>
      </c>
      <c r="I19" s="26"/>
      <c r="J19" s="27" t="s">
        <v>69</v>
      </c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>
      <c r="A20" s="21" t="s">
        <v>70</v>
      </c>
      <c r="B20" s="22" t="str">
        <f>HYPERLINK("https://docs.google.com/document/d/1jQe5CqHoeBwUrHkr6dur20nt7z3YPN14CNnO9L6inUM/edit?usp=sharing","Full paper")</f>
        <v>Full paper</v>
      </c>
      <c r="C20" s="22" t="str">
        <f>HYPERLINK("https://docs.google.com/document/d/1jQe5CqHoeBwUrHkr6dur20nt7z3YPN14CNnO9L6inUM/edit?usp=sharing","Here")</f>
        <v>Here</v>
      </c>
      <c r="D20" s="23">
        <v>43790.0</v>
      </c>
      <c r="E20" s="24" t="s">
        <v>67</v>
      </c>
      <c r="F20" s="25">
        <v>43790.0</v>
      </c>
      <c r="G20" s="24" t="s">
        <v>71</v>
      </c>
      <c r="H20" s="24"/>
      <c r="I20" s="26"/>
      <c r="J20" s="27" t="s">
        <v>69</v>
      </c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>
      <c r="A21" s="28" t="str">
        <f>HYPERLINK("https://docs.google.com/document/d/1z-OdOnvGljSv-1Jww6VgH3rlaS7BMYJ1-sWXa54r8lY/edit?usp=sharing","Create union council student carers and parent officer role ")</f>
        <v>Create union council student carers and parent officer role </v>
      </c>
      <c r="B21" s="29" t="str">
        <f>HYPERLINK("https://docs.google.com/document/d/1z-OdOnvGljSv-1Jww6VgH3rlaS7BMYJ1-sWXa54r8lY/edit?usp=sharing","Full paper")</f>
        <v>Full paper</v>
      </c>
      <c r="C21" s="29" t="str">
        <f>HYPERLINK("https://docs.google.com/document/d/1z-OdOnvGljSv-1Jww6VgH3rlaS7BMYJ1-sWXa54r8lY/edit?usp=sharing","Here")</f>
        <v>Here</v>
      </c>
      <c r="D21" s="30">
        <v>43773.0</v>
      </c>
      <c r="E21" s="31" t="s">
        <v>44</v>
      </c>
      <c r="F21" s="32">
        <v>43773.0</v>
      </c>
      <c r="G21" s="31" t="s">
        <v>72</v>
      </c>
      <c r="H21" s="31" t="s">
        <v>73</v>
      </c>
      <c r="I21" s="29" t="str">
        <f>HYPERLINK("https://docs.google.com/document/d/1FVcqlngUj2oUYQLlD-9z-sSWkyrmnmyzAeVJ338Avaw/edit?usp=sharing","Minutes of meeting here")</f>
        <v>Minutes of meeting here</v>
      </c>
      <c r="J21" s="9" t="s">
        <v>65</v>
      </c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>
      <c r="A22" s="28" t="str">
        <f>HYPERLINK("https://docs.google.com/document/d/1Cd6YTC70G9rmI-XPA-HbTffdehL8MT-WW2B_Y3y-y84/edit?usp=sharing","Alcohol impact ")</f>
        <v>Alcohol impact </v>
      </c>
      <c r="B22" s="31" t="s">
        <v>74</v>
      </c>
      <c r="C22" s="29" t="str">
        <f>HYPERLINK("https://docs.google.com/document/d/1Cd6YTC70G9rmI-XPA-HbTffdehL8MT-WW2B_Y3y-y84/edit?usp=sharing","Here")</f>
        <v>Here</v>
      </c>
      <c r="D22" s="33">
        <v>43598.0</v>
      </c>
      <c r="E22" s="31" t="s">
        <v>44</v>
      </c>
      <c r="F22" s="32">
        <v>43598.0</v>
      </c>
      <c r="G22" s="31" t="s">
        <v>75</v>
      </c>
      <c r="H22" s="31" t="s">
        <v>76</v>
      </c>
      <c r="I22" s="29" t="str">
        <f>HYPERLINK("https://docs.google.com/document/d/1ZZR2TBWDXWwjMAngzLlI_XV7EbJFW9ihOC3y1lLODyo/edit?usp=sharing","Minutes of meeting here")</f>
        <v>Minutes of meeting here</v>
      </c>
      <c r="J22" s="34" t="s">
        <v>69</v>
      </c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>
      <c r="A23" s="28" t="str">
        <f>HYPERLINK("https://docs.google.com/document/d/1isyRThZp4UnIYIkFPyaLgN8CZOgdLHDfudFnLL5ACuk/edit?usp=sharing","Review CCSU NUS membership")</f>
        <v>Review CCSU NUS membership</v>
      </c>
      <c r="B23" s="31" t="s">
        <v>74</v>
      </c>
      <c r="C23" s="29" t="str">
        <f>HYPERLINK("https://docs.google.com/document/d/1isyRThZp4UnIYIkFPyaLgN8CZOgdLHDfudFnLL5ACuk/edit?usp=sharing","Here")</f>
        <v>Here</v>
      </c>
      <c r="D23" s="33">
        <v>43506.0</v>
      </c>
      <c r="E23" s="31" t="s">
        <v>44</v>
      </c>
      <c r="F23" s="32">
        <v>43506.0</v>
      </c>
      <c r="G23" s="31" t="s">
        <v>72</v>
      </c>
      <c r="H23" s="31"/>
      <c r="I23" s="29" t="str">
        <f>HYPERLINK("https://docs.google.com/document/d/1UUkzXPr7E1yRomQ7lF4-fY7rGjUJ9eZBUlYxo9KVUpY/edit?usp=sharing","Minutes of meeting here ")</f>
        <v>Minutes of meeting here </v>
      </c>
      <c r="J23" s="34" t="s">
        <v>69</v>
      </c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>
      <c r="A24" s="35" t="str">
        <f>HYPERLINK("https://docs.google.com/document/d/1k6btMJ6LauZRL4-PYRR27OYcmEPOyxkLucF-n0wfrU8/edit","Creation of a Mental Health Campaigns Sub-committee")</f>
        <v>Creation of a Mental Health Campaigns Sub-committee</v>
      </c>
      <c r="B24" s="6" t="s">
        <v>77</v>
      </c>
      <c r="C24" s="6" t="s">
        <v>23</v>
      </c>
      <c r="D24" s="36">
        <v>43038.0</v>
      </c>
      <c r="E24" s="19" t="s">
        <v>44</v>
      </c>
      <c r="F24" s="37">
        <v>43446.0</v>
      </c>
      <c r="G24" s="19" t="s">
        <v>75</v>
      </c>
      <c r="H24" s="19"/>
      <c r="I24" s="19" t="s">
        <v>78</v>
      </c>
      <c r="J24" s="38" t="s">
        <v>79</v>
      </c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>
      <c r="A25" s="35" t="str">
        <f>HYPERLINK("https://docs.google.com/document/d/1rtOEeZLFzUDSP3ohhrNxORD9QhCDp1vrOLbpzzLAtr8/edit","National International Students' day as International Students' Mental Health awareness day")</f>
        <v>National International Students' day as International Students' Mental Health awareness day</v>
      </c>
      <c r="B25" s="19">
        <v>4.0</v>
      </c>
      <c r="C25" s="39" t="str">
        <f>HYPERLINK("https://docs.google.com/document/d/1rtOEeZLFzUDSP3ohhrNxORD9QhCDp1vrOLbpzzLAtr8/edit","Here")</f>
        <v>Here</v>
      </c>
      <c r="D25" s="36">
        <v>43038.0</v>
      </c>
      <c r="E25" s="19" t="s">
        <v>44</v>
      </c>
      <c r="F25" s="40">
        <v>43446.0</v>
      </c>
      <c r="G25" s="19" t="s">
        <v>75</v>
      </c>
      <c r="H25" s="41"/>
      <c r="I25" s="41"/>
      <c r="J25" s="38" t="s">
        <v>79</v>
      </c>
      <c r="K25" s="15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>
      <c r="A26" s="35" t="str">
        <f>HYPERLINK("https://docs.google.com/document/d/1Ic9QKLdZDUHne3noh7fjFUs9XO_MYTtqc7oVcGUpgLg/edit","To Lobby the University to start acting as a guarantor for international students and students from a disadvantaged backgrounds")</f>
        <v>To Lobby the University to start acting as a guarantor for international students and students from a disadvantaged backgrounds</v>
      </c>
      <c r="B26" s="19">
        <v>5.0</v>
      </c>
      <c r="C26" s="39" t="str">
        <f>HYPERLINK("https://docs.google.com/document/d/1Ic9QKLdZDUHne3noh7fjFUs9XO_MYTtqc7oVcGUpgLg/edit","Here")</f>
        <v>Here</v>
      </c>
      <c r="D26" s="36">
        <v>43038.0</v>
      </c>
      <c r="E26" s="19" t="s">
        <v>44</v>
      </c>
      <c r="F26" s="40">
        <v>43446.0</v>
      </c>
      <c r="G26" s="19" t="s">
        <v>71</v>
      </c>
      <c r="H26" s="19"/>
      <c r="I26" s="19" t="s">
        <v>80</v>
      </c>
      <c r="J26" s="42" t="s">
        <v>79</v>
      </c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>
      <c r="A27" s="35" t="str">
        <f>HYPERLINK("https://docs.google.com/document/d/1MeMGx1j8BVN_2egd1dgD7LYo8D9BcuSR2Ij6rfdDgyE/edit","To Lobby the University to have Training on LGBT+ issues for all Staff and Lecturers")</f>
        <v>To Lobby the University to have Training on LGBT+ issues for all Staff and Lecturers</v>
      </c>
      <c r="B27" s="19">
        <v>6.0</v>
      </c>
      <c r="C27" s="39" t="str">
        <f>HYPERLINK("https://docs.google.com/document/d/1MeMGx1j8BVN_2egd1dgD7LYo8D9BcuSR2Ij6rfdDgyE/edit","Here")</f>
        <v>Here</v>
      </c>
      <c r="D27" s="36">
        <v>43038.0</v>
      </c>
      <c r="E27" s="19" t="s">
        <v>44</v>
      </c>
      <c r="F27" s="40">
        <v>43446.0</v>
      </c>
      <c r="G27" s="19" t="s">
        <v>75</v>
      </c>
      <c r="H27" s="19"/>
      <c r="I27" s="41"/>
      <c r="J27" s="38" t="s">
        <v>79</v>
      </c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>
      <c r="A28" s="35" t="str">
        <f>HYPERLINK("https://docs.google.com/document/d/1-VYmX37skKADOQMKXttqc7PCdPwTkjlLhGLTVTL2JIw/edit","Sports for disabled students")</f>
        <v>Sports for disabled students</v>
      </c>
      <c r="B28" s="19">
        <v>7.0</v>
      </c>
      <c r="C28" s="39" t="str">
        <f>HYPERLINK("https://docs.google.com/document/d/1-VYmX37skKADOQMKXttqc7PCdPwTkjlLhGLTVTL2JIw/edit","Here")</f>
        <v>Here</v>
      </c>
      <c r="D28" s="36">
        <v>43038.0</v>
      </c>
      <c r="E28" s="19" t="s">
        <v>44</v>
      </c>
      <c r="F28" s="40">
        <v>43446.0</v>
      </c>
      <c r="G28" s="19" t="s">
        <v>81</v>
      </c>
      <c r="H28" s="19"/>
      <c r="I28" s="41"/>
      <c r="J28" s="6" t="s">
        <v>65</v>
      </c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>
      <c r="A29" s="35" t="str">
        <f>HYPERLINK("https://docs.google.com/document/d/1q5j8RuHCN_nVU1SKFfzM3nZ8h-3qAtxuShGoHyoQyx0/edit","Boycott Prevent")</f>
        <v>Boycott Prevent</v>
      </c>
      <c r="B29" s="19">
        <v>8.0</v>
      </c>
      <c r="C29" s="39" t="str">
        <f>HYPERLINK("https://docs.google.com/document/d/1q5j8RuHCN_nVU1SKFfzM3nZ8h-3qAtxuShGoHyoQyx0/edit","Here")</f>
        <v>Here</v>
      </c>
      <c r="D29" s="36">
        <v>43038.0</v>
      </c>
      <c r="E29" s="19" t="s">
        <v>44</v>
      </c>
      <c r="F29" s="40">
        <v>43446.0</v>
      </c>
      <c r="G29" s="19" t="s">
        <v>71</v>
      </c>
      <c r="H29" s="19"/>
      <c r="I29" s="43" t="s">
        <v>82</v>
      </c>
      <c r="J29" s="42" t="s">
        <v>79</v>
      </c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>
      <c r="A30" s="35" t="str">
        <f>HYPERLINK("https://docs.google.com/document/d/1fF6Ctb_nl5_5TM_OsW6HftGAlmvS2qRmUniU0d4Podo/edit","Subsidised local Childcare around all campuses for All Students With Dependent Children")</f>
        <v>Subsidised local Childcare around all campuses for All Students With Dependent Children</v>
      </c>
      <c r="B30" s="19">
        <v>12.0</v>
      </c>
      <c r="C30" s="39" t="str">
        <f>HYPERLINK("https://docs.google.com/document/d/1fF6Ctb_nl5_5TM_OsW6HftGAlmvS2qRmUniU0d4Podo/edit#heading=h.gjdgxs","Here")</f>
        <v>Here</v>
      </c>
      <c r="D30" s="36">
        <v>43038.0</v>
      </c>
      <c r="E30" s="19" t="s">
        <v>44</v>
      </c>
      <c r="F30" s="40">
        <v>43446.0</v>
      </c>
      <c r="G30" s="19" t="s">
        <v>72</v>
      </c>
      <c r="H30" s="19"/>
      <c r="I30" s="19" t="s">
        <v>83</v>
      </c>
      <c r="J30" s="6" t="s">
        <v>65</v>
      </c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>
      <c r="A31" s="35" t="str">
        <f>HYPERLINK("https://docs.google.com/document/d/1N8eDUCCi8sGeaRh7Tco3VZa5Z6C9_4yNt0mzMBQbmjA/edit","Christ Church SU to become a hate crime reporting centre")</f>
        <v>Christ Church SU to become a hate crime reporting centre</v>
      </c>
      <c r="B31" s="19" t="s">
        <v>74</v>
      </c>
      <c r="C31" s="39" t="str">
        <f>HYPERLINK("https://docs.google.com/document/d/1N8eDUCCi8sGeaRh7Tco3VZa5Z6C9_4yNt0mzMBQbmjA/edit","Here")</f>
        <v>Here</v>
      </c>
      <c r="D31" s="36">
        <v>43055.0</v>
      </c>
      <c r="E31" s="19" t="s">
        <v>44</v>
      </c>
      <c r="F31" s="40">
        <v>43446.0</v>
      </c>
      <c r="G31" s="19" t="s">
        <v>75</v>
      </c>
      <c r="H31" s="19"/>
      <c r="I31" s="19" t="s">
        <v>84</v>
      </c>
      <c r="J31" s="6" t="s">
        <v>65</v>
      </c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>
      <c r="A32" s="44" t="str">
        <f>HYPERLINK("https://docs.google.com/document/d/1QyH4vjclxXkqtS_85XIssNIuCqYcHVbcx5Q4SqF2oG4/edit","Accessibilty motion")</f>
        <v>Accessibilty motion</v>
      </c>
      <c r="B32" s="45">
        <v>3.0</v>
      </c>
      <c r="C32" s="46" t="str">
        <f>HYPERLINK("https://docs.google.com/document/d/1QR9lUk7-jRuAww20MDAl7mynp-bHYNcMEDfVHUP2wRE/edit?usp=sharing","Here")</f>
        <v>Here</v>
      </c>
      <c r="D32" s="47">
        <v>43124.0</v>
      </c>
      <c r="E32" s="45" t="s">
        <v>44</v>
      </c>
      <c r="F32" s="40">
        <v>43446.0</v>
      </c>
      <c r="G32" s="19" t="s">
        <v>75</v>
      </c>
      <c r="H32" s="45"/>
      <c r="I32" s="41"/>
      <c r="J32" s="48" t="s">
        <v>69</v>
      </c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>
      <c r="A33" s="28" t="str">
        <f>HYPERLINK("https://docs.google.com/document/d/1YFm3QFvl47PhAJWa_meQw0nWm93u5QKW5EYGKs6jML0/edit","Lecture caption motion")</f>
        <v>Lecture caption motion</v>
      </c>
      <c r="B33" s="31" t="s">
        <v>74</v>
      </c>
      <c r="C33" s="29" t="str">
        <f>HYPERLINK("https://docs.google.com/document/d/1YFm3QFvl47PhAJWa_meQw0nWm93u5QKW5EYGKs6jML0/edit","Here")</f>
        <v>Here</v>
      </c>
      <c r="D33" s="30">
        <v>43446.0</v>
      </c>
      <c r="E33" s="31" t="s">
        <v>44</v>
      </c>
      <c r="F33" s="40">
        <v>43446.0</v>
      </c>
      <c r="G33" s="31" t="s">
        <v>85</v>
      </c>
      <c r="H33" s="31" t="s">
        <v>76</v>
      </c>
      <c r="I33" s="29" t="str">
        <f>HYPERLINK("https://docs.google.com/document/d/1PRv_Wf8bXMhGaLzS0ukjmKFTMsN5NWjl3LtEpLupKJc/edit","Minutes of meeting here ")</f>
        <v>Minutes of meeting here </v>
      </c>
      <c r="J33" s="6" t="s">
        <v>65</v>
      </c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>
      <c r="A34" s="49" t="str">
        <f>HYPERLINK("https://docs.google.com/document/d/1k6btMJ6LauZRL4-PYRR27OYcmEPOyxkLucF-n0wfrU8/edit","Motion to Support and Enforce Learning Support Plans")</f>
        <v>Motion to Support and Enforce Learning Support Plans</v>
      </c>
      <c r="B34" s="19">
        <v>10.0</v>
      </c>
      <c r="C34" s="39" t="str">
        <f>HYPERLINK("https://docs.google.com/document/d/1YCThDrshaFd0WlXSJkdNvIcLWRHBsQwizbY_OlF1qEM/edit","Here")</f>
        <v>Here</v>
      </c>
      <c r="D34" s="36">
        <v>43038.0</v>
      </c>
      <c r="E34" s="19" t="s">
        <v>86</v>
      </c>
      <c r="F34" s="40">
        <v>43446.0</v>
      </c>
      <c r="G34" s="19" t="s">
        <v>71</v>
      </c>
      <c r="H34" s="41"/>
      <c r="I34" s="19" t="s">
        <v>87</v>
      </c>
      <c r="J34" s="6" t="s">
        <v>69</v>
      </c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>
      <c r="A35" s="49" t="str">
        <f>HYPERLINK("https://docs.google.com/document/d/1k6btMJ6LauZRL4-PYRR27OYcmEPOyxkLucF-n0wfrU8/edit","Accessibility in Humanities")</f>
        <v>Accessibility in Humanities</v>
      </c>
      <c r="B35" s="19">
        <v>11.0</v>
      </c>
      <c r="C35" s="39" t="str">
        <f>HYPERLINK("https://docs.google.com/document/d/1uuRfThVTFCwfEDJKXLtSJvxQklziIa8VjsfGzro1w-U/edit","Here")</f>
        <v>Here</v>
      </c>
      <c r="D35" s="36">
        <v>43038.0</v>
      </c>
      <c r="E35" s="19" t="s">
        <v>86</v>
      </c>
      <c r="F35" s="40">
        <v>43446.0</v>
      </c>
      <c r="G35" s="19" t="s">
        <v>88</v>
      </c>
      <c r="H35" s="41"/>
      <c r="I35" s="19" t="s">
        <v>89</v>
      </c>
      <c r="J35" s="6" t="s">
        <v>69</v>
      </c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>
      <c r="A36" s="35" t="str">
        <f>HYPERLINK("https://docs.google.com/document/d/1k6btMJ6LauZRL4-PYRR27OYcmEPOyxkLucF-n0wfrU8/edit","Christ Church Mental Health Policy")</f>
        <v>Christ Church Mental Health Policy</v>
      </c>
      <c r="B36" s="19">
        <v>14.0</v>
      </c>
      <c r="C36" s="39" t="str">
        <f>HYPERLINK("https://docs.google.com/document/d/1F9AxCp6GpZRkJrFG5C6XLTw0S78BcetXA2Sjr6HD7co/edit","Here")</f>
        <v>Here</v>
      </c>
      <c r="D36" s="36">
        <v>43038.0</v>
      </c>
      <c r="E36" s="19" t="s">
        <v>86</v>
      </c>
      <c r="F36" s="40">
        <v>43446.0</v>
      </c>
      <c r="G36" s="19" t="s">
        <v>75</v>
      </c>
      <c r="H36" s="41"/>
      <c r="I36" s="19" t="s">
        <v>90</v>
      </c>
      <c r="J36" s="27" t="s">
        <v>69</v>
      </c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>
      <c r="A37" s="35" t="str">
        <f>HYPERLINK("https://docs.google.com/document/d/1KvBzNHrdS3yT5XmRWn0xM3e3ajUmD239OvXXJgBHpBs/edit","The Union to retain a neutral stance regarding NSS 2018")</f>
        <v>The Union to retain a neutral stance regarding NSS 2018</v>
      </c>
      <c r="B37" s="19">
        <v>3.0</v>
      </c>
      <c r="C37" s="19" t="s">
        <v>91</v>
      </c>
      <c r="D37" s="19" t="s">
        <v>92</v>
      </c>
      <c r="E37" s="19" t="s">
        <v>93</v>
      </c>
      <c r="F37" s="40">
        <v>43446.0</v>
      </c>
      <c r="G37" s="19" t="s">
        <v>94</v>
      </c>
      <c r="H37" s="19"/>
      <c r="I37" s="19" t="s">
        <v>95</v>
      </c>
      <c r="J37" s="6" t="s">
        <v>69</v>
      </c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>
      <c r="A38" s="49" t="str">
        <f>HYPERLINK("https://docs.google.com/document/d/1KvBzNHrdS3yT5XmRWn0xM3e3ajUmD239OvXXJgBHpBs/edit","De-medicalization of Gender on Student Records")</f>
        <v>De-medicalization of Gender on Student Records</v>
      </c>
      <c r="B38" s="19">
        <v>4.0</v>
      </c>
      <c r="C38" s="39" t="str">
        <f>HYPERLINK("https://docs.google.com/document/d/1MNPr_67xZZkEA4bsXR8zrropuGtkSyGB-hcL4ttOq3g/edit","Here")</f>
        <v>Here</v>
      </c>
      <c r="D38" s="50">
        <v>43075.0</v>
      </c>
      <c r="E38" s="19" t="s">
        <v>96</v>
      </c>
      <c r="F38" s="40">
        <v>43446.0</v>
      </c>
      <c r="G38" s="19" t="s">
        <v>75</v>
      </c>
      <c r="H38" s="41"/>
      <c r="I38" s="39" t="str">
        <f>HYPERLINK("https://docs.google.com/document/d/1KvBzNHrdS3yT5XmRWn0xM3e3ajUmD239OvXXJgBHpBs/edit","See here also ")</f>
        <v>See here also </v>
      </c>
      <c r="J38" s="6" t="s">
        <v>69</v>
      </c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>
      <c r="A39" s="51" t="str">
        <f>HYPERLINK("https://docs.google.com/document/d/1tQOkdqBFtn-pcqnUknWrxMrH8WJJGWIdbUW6HBVHc5M/edit","Improve SU communication")</f>
        <v>Improve SU communication</v>
      </c>
      <c r="B39" s="52" t="s">
        <v>74</v>
      </c>
      <c r="C39" s="53" t="str">
        <f>HYPERLINK("https://docs.google.com/document/d/1tQOkdqBFtn-pcqnUknWrxMrH8WJJGWIdbUW6HBVHc5M/edit","Here")</f>
        <v>Here</v>
      </c>
      <c r="D39" s="54">
        <v>43446.0</v>
      </c>
      <c r="E39" s="55" t="s">
        <v>97</v>
      </c>
      <c r="F39" s="56">
        <v>43446.0</v>
      </c>
      <c r="G39" s="55" t="s">
        <v>98</v>
      </c>
      <c r="H39" s="52"/>
      <c r="I39" s="57" t="str">
        <f t="shared" ref="I39:I40" si="1">HYPERLINK("https://docs.google.com/document/d/1PRv_Wf8bXMhGaLzS0ukjmKFTMsN5NWjl3LtEpLupKJc/edit","Minutes of meeting here ")</f>
        <v>Minutes of meeting here </v>
      </c>
      <c r="J39" s="58" t="s">
        <v>65</v>
      </c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>
      <c r="A40" s="51" t="str">
        <f>HYPERLINK("https://docs.google.com/document/d/1bmr7n8zUMXjAQ2ZPtk17ZI7fhtsnCXMlWuDLgyzo3Q4/edit","Improve libarary access for post graduate students")</f>
        <v>Improve libarary access for post graduate students</v>
      </c>
      <c r="B40" s="52" t="s">
        <v>74</v>
      </c>
      <c r="C40" s="53" t="str">
        <f>HYPERLINK("https://docs.google.com/document/d/1bmr7n8zUMXjAQ2ZPtk17ZI7fhtsnCXMlWuDLgyzo3Q4/edit","Here")</f>
        <v>Here</v>
      </c>
      <c r="D40" s="54">
        <v>43446.0</v>
      </c>
      <c r="E40" s="52" t="s">
        <v>99</v>
      </c>
      <c r="F40" s="56">
        <v>43446.0</v>
      </c>
      <c r="G40" s="59" t="s">
        <v>100</v>
      </c>
      <c r="H40" s="52"/>
      <c r="I40" s="57" t="str">
        <f t="shared" si="1"/>
        <v>Minutes of meeting here </v>
      </c>
      <c r="J40" s="58" t="s">
        <v>65</v>
      </c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>
      <c r="A41" s="44" t="str">
        <f>HYPERLINK("https://docs.google.com/document/d/1k6btMJ6LauZRL4-PYRR27OYcmEPOyxkLucF-n0wfrU8/edit?usp=sharing","Introduction of a Mental Health Students' Officer")</f>
        <v>Introduction of a Mental Health Students' Officer</v>
      </c>
      <c r="B41" s="45">
        <v>3.0</v>
      </c>
      <c r="C41" s="60"/>
      <c r="D41" s="60">
        <v>43038.0</v>
      </c>
      <c r="E41" s="45" t="s">
        <v>86</v>
      </c>
      <c r="F41" s="61"/>
      <c r="G41" s="45" t="s">
        <v>101</v>
      </c>
      <c r="H41" s="45" t="s">
        <v>101</v>
      </c>
      <c r="I41" s="41" t="s">
        <v>102</v>
      </c>
      <c r="J41" s="27" t="s">
        <v>69</v>
      </c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>
      <c r="A42" s="51" t="str">
        <f>HYPERLINK("https://docs.google.com/document/d/1QNlInqQXB0C7ioGFsf-MX2fxhJ2-TRano-fnVJRD2Do/edit","Review NUS affliation ")</f>
        <v>Review NUS affliation </v>
      </c>
      <c r="B42" s="52">
        <v>2.0</v>
      </c>
      <c r="C42" s="62" t="str">
        <f>HYPERLINK("https://docs.google.com/document/d/1OXR-CKBcKPTu9KXo2m-C22CMo02SMnmRUysB1fNaYtw/edit","Here")</f>
        <v>Here</v>
      </c>
      <c r="D42" s="63">
        <v>43216.0</v>
      </c>
      <c r="E42" s="52" t="s">
        <v>86</v>
      </c>
      <c r="F42" s="64"/>
      <c r="G42" s="55" t="s">
        <v>103</v>
      </c>
      <c r="H42" s="55"/>
      <c r="I42" s="51" t="str">
        <f>HYPERLINK("https://docs.google.com/document/d/1020kAgoozuhNuvvXD6qlpmgQXAkQPtdnkjDw0Rmh6rM/edit","See HERE")</f>
        <v>See HERE</v>
      </c>
      <c r="J42" s="58" t="s">
        <v>69</v>
      </c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>
      <c r="A43" s="28" t="str">
        <f>HYPERLINK("https://docs.google.com/document/d/19L-W2USpxCrBP0q_qJghtVnnhRUyXu-A-W-NrxR6bKA/edit?usp=sharing","Cultural themes in sports clubs and societies")</f>
        <v>Cultural themes in sports clubs and societies</v>
      </c>
      <c r="B43" s="31" t="s">
        <v>74</v>
      </c>
      <c r="C43" s="29" t="str">
        <f>HYPERLINK("https://docs.google.com/document/d/19L-W2USpxCrBP0q_qJghtVnnhRUyXu-A-W-NrxR6bKA/edit?usp=sharing","Here")</f>
        <v>Here</v>
      </c>
      <c r="D43" s="33">
        <v>43531.0</v>
      </c>
      <c r="E43" s="65" t="s">
        <v>104</v>
      </c>
      <c r="F43" s="41"/>
      <c r="G43" s="66" t="s">
        <v>105</v>
      </c>
      <c r="H43" s="31"/>
      <c r="I43" s="65"/>
      <c r="J43" s="27" t="s">
        <v>65</v>
      </c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>
      <c r="A44" s="28" t="str">
        <f>HYPERLINK("https://docs.google.com/document/d/1Upf6Q6tI7etR_gmQpPFNKOaXk3UghUb5xblQJnoZUdg/edit","Bathroom equality and accessability")</f>
        <v>Bathroom equality and accessability</v>
      </c>
      <c r="B44" s="31" t="s">
        <v>74</v>
      </c>
      <c r="C44" s="29" t="str">
        <f>HYPERLINK("https://docs.google.com/document/d/1Upf6Q6tI7etR_gmQpPFNKOaXk3UghUb5xblQJnoZUdg/edit","Here")</f>
        <v>Here</v>
      </c>
      <c r="D44" s="33">
        <v>43531.0</v>
      </c>
      <c r="E44" s="65" t="s">
        <v>104</v>
      </c>
      <c r="F44" s="41"/>
      <c r="G44" s="67" t="s">
        <v>75</v>
      </c>
      <c r="H44" s="31"/>
      <c r="I44" s="65"/>
      <c r="J44" s="27" t="s">
        <v>65</v>
      </c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>
      <c r="A45" s="28" t="str">
        <f>HYPERLINK("https://docs.google.com/document/d/1BiejTXRhiyzQ0hgt65Lv71si3mjWmkXswi58pKtaG4M/edit?usp=sharing","International students awareness")</f>
        <v>International students awareness</v>
      </c>
      <c r="B45" s="31" t="s">
        <v>74</v>
      </c>
      <c r="C45" s="29" t="str">
        <f>HYPERLINK("https://docs.google.com/document/d/1BiejTXRhiyzQ0hgt65Lv71si3mjWmkXswi58pKtaG4M/edit?usp=sharing","Here")</f>
        <v>Here</v>
      </c>
      <c r="D45" s="33">
        <v>43531.0</v>
      </c>
      <c r="E45" s="65" t="s">
        <v>104</v>
      </c>
      <c r="F45" s="41"/>
      <c r="G45" s="66" t="s">
        <v>106</v>
      </c>
      <c r="H45" s="41"/>
      <c r="I45" s="65"/>
      <c r="J45" s="27" t="s">
        <v>65</v>
      </c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  <row r="1001">
      <c r="A1001" s="4"/>
      <c r="B1001" s="4"/>
      <c r="C1001" s="4"/>
      <c r="D1001" s="4"/>
      <c r="E1001" s="4"/>
      <c r="F1001" s="4"/>
      <c r="G1001" s="4"/>
      <c r="H1001" s="4"/>
      <c r="I1001" s="4"/>
      <c r="J1001" s="4"/>
      <c r="K1001" s="4"/>
      <c r="L1001" s="4"/>
      <c r="M1001" s="4"/>
      <c r="N1001" s="4"/>
      <c r="O1001" s="4"/>
      <c r="P1001" s="4"/>
      <c r="Q1001" s="4"/>
      <c r="R1001" s="4"/>
      <c r="S1001" s="4"/>
      <c r="T1001" s="4"/>
      <c r="U1001" s="4"/>
      <c r="V1001" s="4"/>
      <c r="W1001" s="4"/>
      <c r="X1001" s="4"/>
      <c r="Y1001" s="4"/>
      <c r="Z1001" s="4"/>
    </row>
    <row r="1002">
      <c r="A1002" s="4"/>
      <c r="B1002" s="4"/>
      <c r="C1002" s="4"/>
      <c r="D1002" s="4"/>
      <c r="E1002" s="4"/>
      <c r="F1002" s="4"/>
      <c r="G1002" s="4"/>
      <c r="H1002" s="4"/>
      <c r="I1002" s="4"/>
      <c r="J1002" s="4"/>
      <c r="K1002" s="4"/>
      <c r="L1002" s="4"/>
      <c r="M1002" s="4"/>
      <c r="N1002" s="4"/>
      <c r="O1002" s="4"/>
      <c r="P1002" s="4"/>
      <c r="Q1002" s="4"/>
      <c r="R1002" s="4"/>
      <c r="S1002" s="4"/>
      <c r="T1002" s="4"/>
      <c r="U1002" s="4"/>
      <c r="V1002" s="4"/>
      <c r="W1002" s="4"/>
      <c r="X1002" s="4"/>
      <c r="Y1002" s="4"/>
      <c r="Z1002" s="4"/>
    </row>
    <row r="1003">
      <c r="A1003" s="4"/>
      <c r="B1003" s="4"/>
      <c r="C1003" s="4"/>
      <c r="D1003" s="4"/>
      <c r="E1003" s="4"/>
      <c r="F1003" s="4"/>
      <c r="G1003" s="4"/>
      <c r="H1003" s="4"/>
      <c r="I1003" s="4"/>
      <c r="J1003" s="4"/>
      <c r="K1003" s="4"/>
      <c r="L1003" s="4"/>
      <c r="M1003" s="4"/>
      <c r="N1003" s="4"/>
      <c r="O1003" s="4"/>
      <c r="P1003" s="4"/>
      <c r="Q1003" s="4"/>
      <c r="R1003" s="4"/>
      <c r="S1003" s="4"/>
      <c r="T1003" s="4"/>
      <c r="U1003" s="4"/>
      <c r="V1003" s="4"/>
      <c r="W1003" s="4"/>
      <c r="X1003" s="4"/>
      <c r="Y1003" s="4"/>
      <c r="Z1003" s="4"/>
    </row>
    <row r="1004">
      <c r="A1004" s="4"/>
      <c r="B1004" s="4"/>
      <c r="C1004" s="4"/>
      <c r="D1004" s="4"/>
      <c r="E1004" s="4"/>
      <c r="F1004" s="4"/>
      <c r="G1004" s="4"/>
      <c r="H1004" s="4"/>
      <c r="I1004" s="4"/>
      <c r="J1004" s="4"/>
      <c r="K1004" s="4"/>
      <c r="L1004" s="4"/>
      <c r="M1004" s="4"/>
      <c r="N1004" s="4"/>
      <c r="O1004" s="4"/>
      <c r="P1004" s="4"/>
      <c r="Q1004" s="4"/>
      <c r="R1004" s="4"/>
      <c r="S1004" s="4"/>
      <c r="T1004" s="4"/>
      <c r="U1004" s="4"/>
      <c r="V1004" s="4"/>
      <c r="W1004" s="4"/>
      <c r="X1004" s="4"/>
      <c r="Y1004" s="4"/>
      <c r="Z1004" s="4"/>
    </row>
    <row r="1005">
      <c r="A1005" s="4"/>
      <c r="B1005" s="4"/>
      <c r="C1005" s="4"/>
      <c r="D1005" s="4"/>
      <c r="E1005" s="4"/>
      <c r="F1005" s="4"/>
      <c r="G1005" s="4"/>
      <c r="H1005" s="4"/>
      <c r="I1005" s="4"/>
      <c r="J1005" s="4"/>
      <c r="K1005" s="4"/>
      <c r="L1005" s="4"/>
      <c r="M1005" s="4"/>
      <c r="N1005" s="4"/>
      <c r="O1005" s="4"/>
      <c r="P1005" s="4"/>
      <c r="Q1005" s="4"/>
      <c r="R1005" s="4"/>
      <c r="S1005" s="4"/>
      <c r="T1005" s="4"/>
      <c r="U1005" s="4"/>
      <c r="V1005" s="4"/>
      <c r="W1005" s="4"/>
      <c r="X1005" s="4"/>
      <c r="Y1005" s="4"/>
      <c r="Z1005" s="4"/>
    </row>
    <row r="1006">
      <c r="A1006" s="4"/>
      <c r="B1006" s="4"/>
      <c r="C1006" s="4"/>
      <c r="D1006" s="4"/>
      <c r="E1006" s="4"/>
      <c r="F1006" s="4"/>
      <c r="G1006" s="4"/>
      <c r="H1006" s="4"/>
      <c r="I1006" s="4"/>
      <c r="J1006" s="4"/>
      <c r="K1006" s="4"/>
      <c r="L1006" s="4"/>
      <c r="M1006" s="4"/>
      <c r="N1006" s="4"/>
      <c r="O1006" s="4"/>
      <c r="P1006" s="4"/>
      <c r="Q1006" s="4"/>
      <c r="R1006" s="4"/>
      <c r="S1006" s="4"/>
      <c r="T1006" s="4"/>
      <c r="U1006" s="4"/>
      <c r="V1006" s="4"/>
      <c r="W1006" s="4"/>
      <c r="X1006" s="4"/>
      <c r="Y1006" s="4"/>
      <c r="Z1006" s="4"/>
    </row>
    <row r="1007">
      <c r="A1007" s="4"/>
      <c r="B1007" s="4"/>
      <c r="C1007" s="4"/>
      <c r="D1007" s="4"/>
      <c r="E1007" s="4"/>
      <c r="F1007" s="4"/>
      <c r="G1007" s="4"/>
      <c r="H1007" s="4"/>
      <c r="I1007" s="4"/>
      <c r="J1007" s="4"/>
      <c r="K1007" s="4"/>
      <c r="L1007" s="4"/>
      <c r="M1007" s="4"/>
      <c r="N1007" s="4"/>
      <c r="O1007" s="4"/>
      <c r="P1007" s="4"/>
      <c r="Q1007" s="4"/>
      <c r="R1007" s="4"/>
      <c r="S1007" s="4"/>
      <c r="T1007" s="4"/>
      <c r="U1007" s="4"/>
      <c r="V1007" s="4"/>
      <c r="W1007" s="4"/>
      <c r="X1007" s="4"/>
      <c r="Y1007" s="4"/>
      <c r="Z1007" s="4"/>
    </row>
    <row r="1008">
      <c r="A1008" s="4"/>
      <c r="B1008" s="4"/>
      <c r="C1008" s="4"/>
      <c r="D1008" s="4"/>
      <c r="E1008" s="4"/>
      <c r="F1008" s="4"/>
      <c r="G1008" s="4"/>
      <c r="H1008" s="4"/>
      <c r="I1008" s="4"/>
      <c r="J1008" s="4"/>
      <c r="K1008" s="4"/>
      <c r="L1008" s="4"/>
      <c r="M1008" s="4"/>
      <c r="N1008" s="4"/>
      <c r="O1008" s="4"/>
      <c r="P1008" s="4"/>
      <c r="Q1008" s="4"/>
      <c r="R1008" s="4"/>
      <c r="S1008" s="4"/>
      <c r="T1008" s="4"/>
      <c r="U1008" s="4"/>
      <c r="V1008" s="4"/>
      <c r="W1008" s="4"/>
      <c r="X1008" s="4"/>
      <c r="Y1008" s="4"/>
      <c r="Z1008" s="4"/>
    </row>
    <row r="1009">
      <c r="A1009" s="4"/>
      <c r="B1009" s="4"/>
      <c r="C1009" s="4"/>
      <c r="D1009" s="4"/>
      <c r="E1009" s="4"/>
      <c r="F1009" s="4"/>
      <c r="G1009" s="4"/>
      <c r="H1009" s="4"/>
      <c r="I1009" s="4"/>
      <c r="J1009" s="4"/>
      <c r="K1009" s="4"/>
      <c r="L1009" s="4"/>
      <c r="M1009" s="4"/>
      <c r="N1009" s="4"/>
      <c r="O1009" s="4"/>
      <c r="P1009" s="4"/>
      <c r="Q1009" s="4"/>
      <c r="R1009" s="4"/>
      <c r="S1009" s="4"/>
      <c r="T1009" s="4"/>
      <c r="U1009" s="4"/>
      <c r="V1009" s="4"/>
      <c r="W1009" s="4"/>
      <c r="X1009" s="4"/>
      <c r="Y1009" s="4"/>
      <c r="Z1009" s="4"/>
    </row>
    <row r="1010">
      <c r="A1010" s="4"/>
      <c r="B1010" s="4"/>
      <c r="C1010" s="4"/>
      <c r="D1010" s="4"/>
      <c r="E1010" s="4"/>
      <c r="F1010" s="4"/>
      <c r="G1010" s="4"/>
      <c r="H1010" s="4"/>
      <c r="I1010" s="4"/>
      <c r="J1010" s="4"/>
      <c r="K1010" s="4"/>
      <c r="L1010" s="4"/>
      <c r="M1010" s="4"/>
      <c r="N1010" s="4"/>
      <c r="O1010" s="4"/>
      <c r="P1010" s="4"/>
      <c r="Q1010" s="4"/>
      <c r="R1010" s="4"/>
      <c r="S1010" s="4"/>
      <c r="T1010" s="4"/>
      <c r="U1010" s="4"/>
      <c r="V1010" s="4"/>
      <c r="W1010" s="4"/>
      <c r="X1010" s="4"/>
      <c r="Y1010" s="4"/>
      <c r="Z1010" s="4"/>
    </row>
    <row r="1011">
      <c r="A1011" s="4"/>
      <c r="B1011" s="4"/>
      <c r="C1011" s="4"/>
      <c r="D1011" s="4"/>
      <c r="E1011" s="4"/>
      <c r="F1011" s="4"/>
      <c r="G1011" s="4"/>
      <c r="H1011" s="4"/>
      <c r="I1011" s="4"/>
      <c r="J1011" s="4"/>
      <c r="K1011" s="4"/>
      <c r="L1011" s="4"/>
      <c r="M1011" s="4"/>
      <c r="N1011" s="4"/>
      <c r="O1011" s="4"/>
      <c r="P1011" s="4"/>
      <c r="Q1011" s="4"/>
      <c r="R1011" s="4"/>
      <c r="S1011" s="4"/>
      <c r="T1011" s="4"/>
      <c r="U1011" s="4"/>
      <c r="V1011" s="4"/>
      <c r="W1011" s="4"/>
      <c r="X1011" s="4"/>
      <c r="Y1011" s="4"/>
      <c r="Z1011" s="4"/>
    </row>
    <row r="1012">
      <c r="A1012" s="4"/>
      <c r="B1012" s="4"/>
      <c r="C1012" s="4"/>
      <c r="D1012" s="4"/>
      <c r="E1012" s="4"/>
      <c r="F1012" s="4"/>
      <c r="G1012" s="4"/>
      <c r="H1012" s="4"/>
      <c r="I1012" s="4"/>
      <c r="J1012" s="4"/>
      <c r="K1012" s="4"/>
      <c r="L1012" s="4"/>
      <c r="M1012" s="4"/>
      <c r="N1012" s="4"/>
      <c r="O1012" s="4"/>
      <c r="P1012" s="4"/>
      <c r="Q1012" s="4"/>
      <c r="R1012" s="4"/>
      <c r="S1012" s="4"/>
      <c r="T1012" s="4"/>
      <c r="U1012" s="4"/>
      <c r="V1012" s="4"/>
      <c r="W1012" s="4"/>
      <c r="X1012" s="4"/>
      <c r="Y1012" s="4"/>
      <c r="Z1012" s="4"/>
    </row>
    <row r="1013">
      <c r="A1013" s="4"/>
      <c r="B1013" s="4"/>
      <c r="C1013" s="4"/>
      <c r="D1013" s="4"/>
      <c r="E1013" s="4"/>
      <c r="F1013" s="4"/>
      <c r="G1013" s="4"/>
      <c r="H1013" s="4"/>
      <c r="I1013" s="4"/>
      <c r="J1013" s="4"/>
      <c r="K1013" s="4"/>
      <c r="L1013" s="4"/>
      <c r="M1013" s="4"/>
      <c r="N1013" s="4"/>
      <c r="O1013" s="4"/>
      <c r="P1013" s="4"/>
      <c r="Q1013" s="4"/>
      <c r="R1013" s="4"/>
      <c r="S1013" s="4"/>
      <c r="T1013" s="4"/>
      <c r="U1013" s="4"/>
      <c r="V1013" s="4"/>
      <c r="W1013" s="4"/>
      <c r="X1013" s="4"/>
      <c r="Y1013" s="4"/>
      <c r="Z1013" s="4"/>
    </row>
    <row r="1014">
      <c r="A1014" s="4"/>
      <c r="B1014" s="4"/>
      <c r="C1014" s="4"/>
      <c r="D1014" s="4"/>
      <c r="E1014" s="4"/>
      <c r="F1014" s="4"/>
      <c r="G1014" s="4"/>
      <c r="H1014" s="4"/>
      <c r="I1014" s="4"/>
      <c r="J1014" s="4"/>
      <c r="K1014" s="4"/>
      <c r="L1014" s="4"/>
      <c r="M1014" s="4"/>
      <c r="N1014" s="4"/>
      <c r="O1014" s="4"/>
      <c r="P1014" s="4"/>
      <c r="Q1014" s="4"/>
      <c r="R1014" s="4"/>
      <c r="S1014" s="4"/>
      <c r="T1014" s="4"/>
      <c r="U1014" s="4"/>
      <c r="V1014" s="4"/>
      <c r="W1014" s="4"/>
      <c r="X1014" s="4"/>
      <c r="Y1014" s="4"/>
      <c r="Z1014" s="4"/>
    </row>
  </sheetData>
  <conditionalFormatting sqref="J1:J1014">
    <cfRule type="containsText" dxfId="0" priority="1" operator="containsText" text="DISCHARGED">
      <formula>NOT(ISERROR(SEARCH(("DISCHARGED"),(J1))))</formula>
    </cfRule>
  </conditionalFormatting>
  <conditionalFormatting sqref="J1:J1014">
    <cfRule type="containsText" dxfId="1" priority="2" operator="containsText" text="OPEN">
      <formula>NOT(ISERROR(SEARCH(("OPEN"),(J1))))</formula>
    </cfRule>
  </conditionalFormatting>
  <hyperlinks>
    <hyperlink r:id="rId1" ref="A5"/>
    <hyperlink r:id="rId2" ref="A6"/>
    <hyperlink r:id="rId3" ref="A9"/>
    <hyperlink r:id="rId4" ref="C9"/>
    <hyperlink r:id="rId5" ref="A10"/>
    <hyperlink r:id="rId6" ref="C10"/>
    <hyperlink r:id="rId7" ref="A11"/>
    <hyperlink r:id="rId8" ref="C11"/>
    <hyperlink r:id="rId9" ref="A12"/>
    <hyperlink r:id="rId10" ref="C12"/>
    <hyperlink r:id="rId11" ref="A13"/>
    <hyperlink r:id="rId12" location=":~:text=The%20International%20Romani%20Day%20on,in%201990%20in%20Serock%2C%20Poland." ref="C13"/>
    <hyperlink r:id="rId13" ref="A14"/>
    <hyperlink r:id="rId14" ref="A15"/>
    <hyperlink r:id="rId15" ref="A16"/>
    <hyperlink r:id="rId16" ref="C16"/>
    <hyperlink r:id="rId17" ref="A17"/>
    <hyperlink r:id="rId18" ref="C17"/>
    <hyperlink r:id="rId19" ref="A18"/>
    <hyperlink r:id="rId20" ref="C18"/>
  </hyperlinks>
  <printOptions gridLines="1" horizontalCentered="1"/>
  <pageMargins bottom="0.75" footer="0.0" header="0.0" left="0.7" right="0.7" top="0.75"/>
  <pageSetup fitToHeight="0" paperSize="9" cellComments="atEnd" orientation="landscape" pageOrder="overThenDown"/>
  <drawing r:id="rId2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55.13"/>
    <col customWidth="1" min="2" max="2" width="5.0"/>
    <col customWidth="1" min="4" max="4" width="10.38"/>
    <col customWidth="1" min="5" max="5" width="7.75"/>
  </cols>
  <sheetData>
    <row r="1">
      <c r="A1" s="68" t="s">
        <v>0</v>
      </c>
      <c r="B1" s="69" t="s">
        <v>107</v>
      </c>
      <c r="C1" s="70" t="s">
        <v>2</v>
      </c>
      <c r="D1" s="70" t="s">
        <v>3</v>
      </c>
      <c r="E1" s="70" t="s">
        <v>4</v>
      </c>
      <c r="F1" s="70" t="s">
        <v>5</v>
      </c>
      <c r="G1" s="70" t="s">
        <v>6</v>
      </c>
      <c r="H1" s="70" t="s">
        <v>7</v>
      </c>
      <c r="I1" s="69" t="s">
        <v>108</v>
      </c>
      <c r="J1" s="71" t="s">
        <v>9</v>
      </c>
    </row>
    <row r="2">
      <c r="A2" s="72" t="s">
        <v>32</v>
      </c>
      <c r="B2" s="73">
        <v>5.0</v>
      </c>
      <c r="C2" s="74" t="s">
        <v>33</v>
      </c>
      <c r="D2" s="75">
        <v>44901.0</v>
      </c>
      <c r="E2" s="73" t="s">
        <v>12</v>
      </c>
      <c r="F2" s="76">
        <v>45196.0</v>
      </c>
      <c r="G2" s="73" t="s">
        <v>17</v>
      </c>
      <c r="H2" s="73" t="s">
        <v>109</v>
      </c>
      <c r="I2" s="77" t="s">
        <v>20</v>
      </c>
      <c r="J2" s="77" t="s">
        <v>19</v>
      </c>
    </row>
    <row r="3">
      <c r="A3" s="72" t="s">
        <v>35</v>
      </c>
      <c r="B3" s="73">
        <v>5.0</v>
      </c>
      <c r="C3" s="74" t="s">
        <v>36</v>
      </c>
      <c r="D3" s="75">
        <v>44901.0</v>
      </c>
      <c r="E3" s="73" t="s">
        <v>16</v>
      </c>
      <c r="F3" s="76">
        <v>45196.0</v>
      </c>
      <c r="G3" s="73" t="s">
        <v>17</v>
      </c>
      <c r="H3" s="73" t="s">
        <v>110</v>
      </c>
      <c r="I3" s="77" t="s">
        <v>20</v>
      </c>
      <c r="J3" s="77" t="s">
        <v>19</v>
      </c>
    </row>
    <row r="4">
      <c r="A4" s="72" t="s">
        <v>38</v>
      </c>
      <c r="B4" s="73">
        <v>5.0</v>
      </c>
      <c r="C4" s="74" t="s">
        <v>39</v>
      </c>
      <c r="D4" s="75">
        <v>44901.0</v>
      </c>
      <c r="E4" s="73" t="s">
        <v>40</v>
      </c>
      <c r="F4" s="76">
        <v>45196.0</v>
      </c>
      <c r="G4" s="73" t="s">
        <v>17</v>
      </c>
      <c r="H4" s="73" t="s">
        <v>111</v>
      </c>
      <c r="I4" s="77" t="s">
        <v>20</v>
      </c>
      <c r="J4" s="77" t="s">
        <v>19</v>
      </c>
    </row>
    <row r="5">
      <c r="A5" s="72" t="s">
        <v>42</v>
      </c>
      <c r="B5" s="73">
        <v>10.0</v>
      </c>
      <c r="C5" s="74" t="s">
        <v>43</v>
      </c>
      <c r="D5" s="75">
        <v>44880.0</v>
      </c>
      <c r="E5" s="73" t="s">
        <v>44</v>
      </c>
      <c r="F5" s="76">
        <v>45000.0</v>
      </c>
      <c r="G5" s="73" t="s">
        <v>17</v>
      </c>
      <c r="H5" s="73" t="s">
        <v>111</v>
      </c>
      <c r="I5" s="77" t="s">
        <v>27</v>
      </c>
      <c r="J5" s="77" t="s">
        <v>112</v>
      </c>
      <c r="K5" s="78" t="s">
        <v>113</v>
      </c>
    </row>
    <row r="6">
      <c r="A6" s="72" t="s">
        <v>45</v>
      </c>
      <c r="B6" s="73">
        <v>10.0</v>
      </c>
      <c r="C6" s="72" t="s">
        <v>46</v>
      </c>
      <c r="D6" s="75">
        <v>44880.0</v>
      </c>
      <c r="E6" s="73" t="s">
        <v>12</v>
      </c>
      <c r="F6" s="76">
        <v>45000.0</v>
      </c>
      <c r="G6" s="73" t="s">
        <v>17</v>
      </c>
      <c r="H6" s="73" t="s">
        <v>111</v>
      </c>
      <c r="I6" s="77" t="s">
        <v>20</v>
      </c>
      <c r="J6" s="77" t="s">
        <v>19</v>
      </c>
    </row>
    <row r="7">
      <c r="A7" s="72" t="s">
        <v>62</v>
      </c>
      <c r="B7" s="73">
        <v>11.0</v>
      </c>
      <c r="C7" s="74" t="s">
        <v>62</v>
      </c>
      <c r="D7" s="75">
        <v>44901.0</v>
      </c>
      <c r="E7" s="73" t="s">
        <v>12</v>
      </c>
      <c r="F7" s="76">
        <v>44831.0</v>
      </c>
      <c r="G7" s="73" t="s">
        <v>17</v>
      </c>
      <c r="H7" s="79" t="s">
        <v>114</v>
      </c>
      <c r="I7" s="77" t="s">
        <v>65</v>
      </c>
      <c r="J7" s="77" t="s">
        <v>19</v>
      </c>
      <c r="K7" s="78" t="s">
        <v>115</v>
      </c>
    </row>
    <row r="8">
      <c r="A8" s="72" t="s">
        <v>47</v>
      </c>
      <c r="B8" s="73">
        <v>10.0</v>
      </c>
      <c r="C8" s="73" t="s">
        <v>23</v>
      </c>
      <c r="D8" s="75">
        <v>44901.0</v>
      </c>
      <c r="E8" s="73" t="s">
        <v>12</v>
      </c>
      <c r="F8" s="76">
        <v>44901.0</v>
      </c>
      <c r="G8" s="73" t="s">
        <v>17</v>
      </c>
      <c r="H8" s="73" t="s">
        <v>48</v>
      </c>
      <c r="I8" s="77" t="s">
        <v>27</v>
      </c>
      <c r="J8" s="77" t="s">
        <v>116</v>
      </c>
      <c r="K8" s="78" t="s">
        <v>113</v>
      </c>
    </row>
    <row r="9">
      <c r="A9" s="72" t="s">
        <v>50</v>
      </c>
      <c r="B9" s="73">
        <v>9.0</v>
      </c>
      <c r="C9" s="73" t="s">
        <v>23</v>
      </c>
      <c r="D9" s="75">
        <v>44901.0</v>
      </c>
      <c r="E9" s="73" t="s">
        <v>12</v>
      </c>
      <c r="F9" s="76">
        <v>44901.0</v>
      </c>
      <c r="G9" s="73" t="s">
        <v>55</v>
      </c>
      <c r="H9" s="73" t="s">
        <v>52</v>
      </c>
      <c r="I9" s="77" t="s">
        <v>27</v>
      </c>
      <c r="J9" s="77" t="s">
        <v>117</v>
      </c>
      <c r="K9" s="78" t="s">
        <v>113</v>
      </c>
    </row>
    <row r="10">
      <c r="A10" s="80" t="s">
        <v>118</v>
      </c>
      <c r="B10" s="73">
        <v>12.0</v>
      </c>
      <c r="C10" s="81" t="s">
        <v>54</v>
      </c>
      <c r="D10" s="75">
        <v>44880.0</v>
      </c>
      <c r="E10" s="73" t="s">
        <v>44</v>
      </c>
      <c r="F10" s="76">
        <v>44880.0</v>
      </c>
      <c r="G10" s="73" t="s">
        <v>55</v>
      </c>
      <c r="H10" s="73" t="s">
        <v>56</v>
      </c>
      <c r="I10" s="77" t="s">
        <v>65</v>
      </c>
      <c r="J10" s="77" t="s">
        <v>119</v>
      </c>
      <c r="K10" s="78" t="s">
        <v>120</v>
      </c>
    </row>
    <row r="11">
      <c r="A11" s="72" t="s">
        <v>58</v>
      </c>
      <c r="B11" s="73">
        <v>6.0</v>
      </c>
      <c r="C11" s="81" t="s">
        <v>59</v>
      </c>
      <c r="D11" s="75">
        <v>44880.0</v>
      </c>
      <c r="E11" s="73" t="s">
        <v>44</v>
      </c>
      <c r="F11" s="76">
        <v>44880.0</v>
      </c>
      <c r="G11" s="73" t="s">
        <v>60</v>
      </c>
      <c r="H11" s="82"/>
      <c r="I11" s="77" t="s">
        <v>65</v>
      </c>
      <c r="J11" s="77" t="s">
        <v>119</v>
      </c>
    </row>
  </sheetData>
  <conditionalFormatting sqref="J1:J11 I2:I11">
    <cfRule type="containsText" dxfId="0" priority="1" operator="containsText" text="DISCHARGED">
      <formula>NOT(ISERROR(SEARCH(("DISCHARGED"),(J1))))</formula>
    </cfRule>
  </conditionalFormatting>
  <conditionalFormatting sqref="J1:J11 I2:I11">
    <cfRule type="containsText" dxfId="1" priority="2" operator="containsText" text="OPEN">
      <formula>NOT(ISERROR(SEARCH(("OPEN"),(J1))))</formula>
    </cfRule>
  </conditionalFormatting>
  <hyperlinks>
    <hyperlink r:id="rId1" ref="A2"/>
    <hyperlink r:id="rId2" ref="C2"/>
    <hyperlink r:id="rId3" ref="A3"/>
    <hyperlink r:id="rId4" ref="C3"/>
    <hyperlink r:id="rId5" ref="A4"/>
    <hyperlink r:id="rId6" ref="C4"/>
    <hyperlink r:id="rId7" ref="A5"/>
    <hyperlink r:id="rId8" ref="C5"/>
    <hyperlink r:id="rId9" ref="A6"/>
    <hyperlink r:id="rId10" location=":~:text=The%20International%20Romani%20Day%20on,in%201990%20in%20Serock%2C%20Poland." ref="C6"/>
    <hyperlink r:id="rId11" ref="A7"/>
    <hyperlink r:id="rId12" ref="C7"/>
    <hyperlink r:id="rId13" ref="A8"/>
    <hyperlink r:id="rId14" ref="A9"/>
    <hyperlink r:id="rId15" ref="A10"/>
    <hyperlink r:id="rId16" ref="C10"/>
    <hyperlink r:id="rId17" ref="A11"/>
    <hyperlink r:id="rId18" ref="C11"/>
  </hyperlinks>
  <drawing r:id="rId19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9" max="9" width="16.63"/>
  </cols>
  <sheetData>
    <row r="1">
      <c r="A1" s="83" t="s">
        <v>0</v>
      </c>
      <c r="B1" s="83" t="s">
        <v>107</v>
      </c>
      <c r="C1" s="83" t="s">
        <v>121</v>
      </c>
      <c r="D1" s="84" t="s">
        <v>3</v>
      </c>
      <c r="E1" s="84" t="s">
        <v>4</v>
      </c>
      <c r="F1" s="84" t="s">
        <v>5</v>
      </c>
      <c r="G1" s="84" t="s">
        <v>6</v>
      </c>
      <c r="H1" s="84" t="s">
        <v>7</v>
      </c>
      <c r="I1" s="83" t="s">
        <v>122</v>
      </c>
      <c r="J1" s="83" t="s">
        <v>108</v>
      </c>
      <c r="K1" s="83" t="s">
        <v>123</v>
      </c>
    </row>
    <row r="2">
      <c r="I2" s="85"/>
    </row>
    <row r="3">
      <c r="I3" s="85"/>
    </row>
    <row r="4">
      <c r="I4" s="85"/>
    </row>
    <row r="5">
      <c r="I5" s="85"/>
    </row>
    <row r="6">
      <c r="I6" s="85"/>
    </row>
    <row r="7">
      <c r="I7" s="85"/>
    </row>
    <row r="8">
      <c r="I8" s="85"/>
    </row>
    <row r="9">
      <c r="I9" s="85"/>
    </row>
    <row r="10">
      <c r="I10" s="85"/>
    </row>
    <row r="11">
      <c r="I11" s="85"/>
    </row>
    <row r="12">
      <c r="I12" s="85"/>
    </row>
  </sheetData>
  <conditionalFormatting sqref="K1">
    <cfRule type="containsText" dxfId="0" priority="1" operator="containsText" text="DISCHARGED">
      <formula>NOT(ISERROR(SEARCH(("DISCHARGED"),(K1))))</formula>
    </cfRule>
  </conditionalFormatting>
  <conditionalFormatting sqref="K1">
    <cfRule type="containsText" dxfId="1" priority="2" operator="containsText" text="OPEN">
      <formula>NOT(ISERROR(SEARCH(("OPEN"),(K1))))</formula>
    </cfRule>
  </conditionalFormatting>
  <dataValidations>
    <dataValidation type="list" allowBlank="1" showErrorMessage="1" sqref="I2:I12">
      <formula1>"Your Course Sub-Committee,Your Community Sub-Committee,USEC ,Team Christ Church Exec"</formula1>
    </dataValidation>
  </dataValidations>
  <drawing r:id="rId1"/>
</worksheet>
</file>